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20" activeTab="8"/>
  </bookViews>
  <sheets>
    <sheet name="1. Bevétel" sheetId="1" r:id="rId1"/>
    <sheet name="2. Kiadás" sheetId="2" r:id="rId2"/>
    <sheet name="3. Bevétel 2 " sheetId="3" r:id="rId3"/>
    <sheet name="4. Kiadás 2" sheetId="4" r:id="rId4"/>
    <sheet name="5.Többéves" sheetId="5" r:id="rId5"/>
    <sheet name="6.Beruh." sheetId="6" r:id="rId6"/>
    <sheet name="7.Felúj." sheetId="7" r:id="rId7"/>
    <sheet name="8.Felhalm." sheetId="8" r:id="rId8"/>
    <sheet name="9.Mérleg" sheetId="9" r:id="rId9"/>
    <sheet name="10.Létszám" sheetId="10" r:id="rId10"/>
    <sheet name="11. Tábla" sheetId="11" r:id="rId11"/>
    <sheet name="12.EU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_2007_kulcs">'[2]Királyszentistván - 2007'!$A$4:$A$200</definedName>
    <definedName name="_2007_összegzendő_nettó">'[2]Királyszentistván - 2007'!$Y$4:$Y$201</definedName>
    <definedName name="_4._sz._sor_részletezése">#REF!</definedName>
    <definedName name="_ÁRFOLYAM" localSheetId="10">'11. Tábla'!#REF!</definedName>
    <definedName name="_ÁRFOLYAM" localSheetId="2">#REF!</definedName>
    <definedName name="_ÁRFOLYAM" localSheetId="3">#REF!</definedName>
    <definedName name="_ÁRFOLYAM">#REF!</definedName>
    <definedName name="_kiadások_költségsora">'[3]Kiadások'!$C$5:$C$301</definedName>
    <definedName name="_kiadások_nettó">'[3]Kiadások'!$D$5:$D$301</definedName>
    <definedName name="_xlnm.Print_Titles" localSheetId="0">'1. Bevétel'!$4:$6</definedName>
    <definedName name="_xlnm.Print_Titles" localSheetId="9">'10.Létszám'!$5:$5</definedName>
    <definedName name="_xlnm.Print_Titles" localSheetId="1">'2. Kiadás'!$4:$6</definedName>
    <definedName name="_xlnm.Print_Titles" localSheetId="2">'3. Bevétel 2 '!$4:$7</definedName>
    <definedName name="_xlnm.Print_Titles" localSheetId="3">'4. Kiadás 2'!$4:$7</definedName>
    <definedName name="_xlnm.Print_Titles" localSheetId="4">'5.Többéves'!$4:$7</definedName>
    <definedName name="_xlnm.Print_Titles" localSheetId="5">'6.Beruh.'!$4:$6</definedName>
    <definedName name="_xlnm.Print_Titles" localSheetId="6">'7.Felúj.'!$4:$6</definedName>
    <definedName name="_xlnm.Print_Titles" localSheetId="7">'8.Felhalm.'!$4:$6</definedName>
    <definedName name="_xlnm.Print_Area" localSheetId="0">'1. Bevétel'!$A$1:$N$43</definedName>
    <definedName name="_xlnm.Print_Area" localSheetId="9">'10.Létszám'!$A$1:$G$7</definedName>
    <definedName name="_xlnm.Print_Area" localSheetId="11">'12.EU'!$A$1:$N$19</definedName>
    <definedName name="_xlnm.Print_Area" localSheetId="1">'2. Kiadás'!$A:$N</definedName>
    <definedName name="_xlnm.Print_Area" localSheetId="2">'3. Bevétel 2 '!$A$1:$Q$12</definedName>
    <definedName name="_xlnm.Print_Area" localSheetId="4">'5.Többéves'!$A$1:$G$10</definedName>
    <definedName name="_xlnm.Print_Area" localSheetId="5">'6.Beruh.'!$A$1:$J$25</definedName>
    <definedName name="_xlnm.Print_Area" localSheetId="6">'7.Felúj.'!$A$1:$L$12</definedName>
    <definedName name="_xlnm.Print_Area" localSheetId="7">'8.Felhalm.'!$A$1:$J$18</definedName>
    <definedName name="_xlnm.Print_Area" localSheetId="8">'9.Mérleg'!$A$1:$N$33</definedName>
  </definedNames>
  <calcPr fullCalcOnLoad="1"/>
</workbook>
</file>

<file path=xl/sharedStrings.xml><?xml version="1.0" encoding="utf-8"?>
<sst xmlns="http://schemas.openxmlformats.org/spreadsheetml/2006/main" count="687" uniqueCount="299">
  <si>
    <t>Működési célú átvett pénzeszköz</t>
  </si>
  <si>
    <t>KIMUTATÁS</t>
  </si>
  <si>
    <t>Beruházási kiadások</t>
  </si>
  <si>
    <t>Felújítási kiadások</t>
  </si>
  <si>
    <t>2014. évi engedélyezett létszám</t>
  </si>
  <si>
    <r>
      <t>Ebből</t>
    </r>
    <r>
      <rPr>
        <i/>
        <sz val="10"/>
        <rFont val="Palatino Linotype"/>
        <family val="1"/>
      </rPr>
      <t>: normatív állami támogatás</t>
    </r>
  </si>
  <si>
    <t>Egyéb közhatalmi bevételek (bírságok, igazgatási szolgáltatási díjak)</t>
  </si>
  <si>
    <t>ebből: Szolgáltatások ellenértéke</t>
  </si>
  <si>
    <t>Összesen</t>
  </si>
  <si>
    <t>adatok eFt-ban</t>
  </si>
  <si>
    <t>Megnevezés</t>
  </si>
  <si>
    <t>2012. évi előirányzat</t>
  </si>
  <si>
    <t xml:space="preserve">Cím  </t>
  </si>
  <si>
    <t>Általános tartalék</t>
  </si>
  <si>
    <t>A</t>
  </si>
  <si>
    <t>B</t>
  </si>
  <si>
    <t>C</t>
  </si>
  <si>
    <t>D</t>
  </si>
  <si>
    <t>E</t>
  </si>
  <si>
    <t>F</t>
  </si>
  <si>
    <t>G</t>
  </si>
  <si>
    <t>Sorszám</t>
  </si>
  <si>
    <t>ebből: Társadalombizt. Alapból származó támogatás</t>
  </si>
  <si>
    <t>Működési bevételek</t>
  </si>
  <si>
    <t>Ellátottak pénzbeli juttatásai</t>
  </si>
  <si>
    <t>Felhalmozási bevételek</t>
  </si>
  <si>
    <t>Működési célú átvett pénzeszközök</t>
  </si>
  <si>
    <t>Felhalmozási célú átvett pénzeszközök</t>
  </si>
  <si>
    <t>Költségvetési bevételek összesen</t>
  </si>
  <si>
    <t>Finanszírozási bevételek</t>
  </si>
  <si>
    <t>Beruházási hitelfelvétel</t>
  </si>
  <si>
    <t>Előző évi hitelszerződéseken alapuló felvétel</t>
  </si>
  <si>
    <t>Kiegyenlítő, függő, átfutó</t>
  </si>
  <si>
    <t>Bevételi főösszeg</t>
  </si>
  <si>
    <t>Finanszírozási kiadások</t>
  </si>
  <si>
    <t>Kiadási főösszeg</t>
  </si>
  <si>
    <t>Nevelési Központ</t>
  </si>
  <si>
    <t>Alcím</t>
  </si>
  <si>
    <t xml:space="preserve"> </t>
  </si>
  <si>
    <t>Működési költségvetési kiadások összesen</t>
  </si>
  <si>
    <t>Felhalmozási költségvetési kiadások összesen</t>
  </si>
  <si>
    <t>Költségvetési kiadások összesen</t>
  </si>
  <si>
    <t>Finanszírozási kiadások összesen</t>
  </si>
  <si>
    <t>ÖSSZES KIADÁS</t>
  </si>
  <si>
    <t>Működési költségvetési bevételek összesen</t>
  </si>
  <si>
    <t>Felhalmozási költségvetési bevételek összesen</t>
  </si>
  <si>
    <t>Finanszírozási bevételek összesen</t>
  </si>
  <si>
    <t>ÖSSZES BEVÉTEL</t>
  </si>
  <si>
    <t>MINDÖSSZESEN:</t>
  </si>
  <si>
    <t>Teljes költség</t>
  </si>
  <si>
    <t>tájékoztató jelleggel az Áht. 24. § (4) bekezdés b) pontja alapján</t>
  </si>
  <si>
    <t>az Európai Uniós forrásból finanszírozott támogatással megvalósuló programok, projektek kiadásai és bevételei az Ávr. 24. § (1) bekezdés a)és bd) pontjainak megfelelően</t>
  </si>
  <si>
    <t>Új Magyarország Fejlesztési Terv</t>
  </si>
  <si>
    <t>Program megnevezés</t>
  </si>
  <si>
    <t>Program megvalósításának ideje</t>
  </si>
  <si>
    <t>Támogatási szerződés szerinti költségmegbontás</t>
  </si>
  <si>
    <t>Saját erő</t>
  </si>
  <si>
    <t>EU támogatás</t>
  </si>
  <si>
    <t>2013-2015</t>
  </si>
  <si>
    <t>ebből: ÁFA bevételek és visszatérülések</t>
  </si>
  <si>
    <t>Egyéb működési célú kiadások (tartalékok nélkül)</t>
  </si>
  <si>
    <t>Cím</t>
  </si>
  <si>
    <t>1.</t>
  </si>
  <si>
    <t>2.</t>
  </si>
  <si>
    <t>3.</t>
  </si>
  <si>
    <t>4.</t>
  </si>
  <si>
    <t>5.</t>
  </si>
  <si>
    <t>6.</t>
  </si>
  <si>
    <t xml:space="preserve">Több éves kihatással járó feladatok előirányzatai éves bontásban </t>
  </si>
  <si>
    <t>2015. évi előirányzat</t>
  </si>
  <si>
    <t>2016. évi előirányzat</t>
  </si>
  <si>
    <t>2017. évi előirányzat</t>
  </si>
  <si>
    <t>NK</t>
  </si>
  <si>
    <t>Feladatellátás jellege*</t>
  </si>
  <si>
    <t>* Feladatellátás jellege:</t>
  </si>
  <si>
    <t>Működési finanszírozási kiadások</t>
  </si>
  <si>
    <t>Felhalmozási finanszírozási kiadások</t>
  </si>
  <si>
    <t>Egyéb felhalmozási célú kiadások</t>
  </si>
  <si>
    <t>Költségvetési maradvány, vállalkozási maradvány</t>
  </si>
  <si>
    <t>Finanszírozási kiadásokkal korrigált hiány összege</t>
  </si>
  <si>
    <t>Egyéb működési célú támogatások bevételei</t>
  </si>
  <si>
    <t>Önkormányzatok működési támogatásai</t>
  </si>
  <si>
    <t>Egyéb felhalmozási célú támogatások bevételei</t>
  </si>
  <si>
    <t>Hiány belső finanszírozásárra szolgáló bevételek</t>
  </si>
  <si>
    <t>Hiány külső finanszírozásárra szolgáló bevételek</t>
  </si>
  <si>
    <t>Középfokú Oktatási Intézmények</t>
  </si>
  <si>
    <t>Középfokú Nevelési Központ összesen:</t>
  </si>
  <si>
    <t>Középfok összesen:</t>
  </si>
  <si>
    <t>J</t>
  </si>
  <si>
    <t>K</t>
  </si>
  <si>
    <t>L</t>
  </si>
  <si>
    <t>M</t>
  </si>
  <si>
    <t>N</t>
  </si>
  <si>
    <t>Irányító szervtől kapott támogatás</t>
  </si>
  <si>
    <t>Felhalmozási bevétel</t>
  </si>
  <si>
    <t>Felhalmozási célú támogatás Áht.-on belülről</t>
  </si>
  <si>
    <t>Munk.a. terh. jár. és szoc.hj.adó</t>
  </si>
  <si>
    <t>MŰKÖDÉSI KÖLTSÉGVETÉSI BEVÉTELEK</t>
  </si>
  <si>
    <t>MŰKÖDÉSI KÖLTSÉGVETÉSI KIADÁSOK</t>
  </si>
  <si>
    <t>Személyi juttatások</t>
  </si>
  <si>
    <t>Munkaadókat terhelő járulékok és szociális hozzájárulási adó</t>
  </si>
  <si>
    <t>Dologi kiadások</t>
  </si>
  <si>
    <t>Egyéb működési kiadások</t>
  </si>
  <si>
    <t>FELHALMOZÁSI KÖLTSÉGVETÉSI BEVÉTELEK</t>
  </si>
  <si>
    <t>FELHALMOZÁSI KÖLTSÉGVETÉSI KIADÁSOK</t>
  </si>
  <si>
    <t>Felhalmozási célú átvett pénzeszköz</t>
  </si>
  <si>
    <t>MŰKÖDÉSI FINANSZÍROZÁSI BEVÉTELEK</t>
  </si>
  <si>
    <t>MŰKÖDÉSI FINANSZÍROZÁSI KIADÁSOK</t>
  </si>
  <si>
    <t>Hosszú lejáratú hitel felvétele</t>
  </si>
  <si>
    <t>Hosszú lejáratú hitel tőkeösszegének törlesztése</t>
  </si>
  <si>
    <t>Rövid lejáratú hitel felvétele</t>
  </si>
  <si>
    <t>Rövid lejáratú hitel tőkeösszegének törlesztése</t>
  </si>
  <si>
    <t>FELHALMOZÁSI FINANSZÍROZÁSI BEVÉTELEK</t>
  </si>
  <si>
    <t>FELHALMOZÁSI FINANSZÍROZÁSI KIADÁSOK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</si>
  <si>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</si>
  <si>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</si>
  <si>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</si>
  <si>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</si>
  <si>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>Módosítás</t>
  </si>
  <si>
    <t>Megjegyzés</t>
  </si>
  <si>
    <t>O</t>
  </si>
  <si>
    <t>P</t>
  </si>
  <si>
    <t>K= Magyarország helyi önkormányzatairól szóló 2011. évi CLXXXIX. törvény 13. § (1) bekezdése szerinti kötelező feladatok</t>
  </si>
  <si>
    <t>NK= Önkormányzat által önként vállalt feladatok</t>
  </si>
  <si>
    <t>Működési célú támogatások államháztartáson belülről</t>
  </si>
  <si>
    <t>Felhalmozási célú támogatások államháztartáson belülről</t>
  </si>
  <si>
    <t>Ellátottak pénzbeli. juttatásai</t>
  </si>
  <si>
    <t>Működési költségvetési kiadások</t>
  </si>
  <si>
    <t>Felhalmozási költségvetési kiadások</t>
  </si>
  <si>
    <t>Beruházások</t>
  </si>
  <si>
    <t>Felújítások</t>
  </si>
  <si>
    <t>Működési célú támogatás Áht-on belülről</t>
  </si>
  <si>
    <t>Működési költségvetési bevételek</t>
  </si>
  <si>
    <t>Felhalmozási költségvetési bevételek</t>
  </si>
  <si>
    <t>Céltartalékok</t>
  </si>
  <si>
    <t>Működési céltartalékok</t>
  </si>
  <si>
    <t>Felhalmozási céltartalékok</t>
  </si>
  <si>
    <t>Működési célú támogatások Áht-on belülről</t>
  </si>
  <si>
    <t>Felhalmozási célú támogatások Áht-on belülről</t>
  </si>
  <si>
    <t>Adók</t>
  </si>
  <si>
    <t>H</t>
  </si>
  <si>
    <t>I</t>
  </si>
  <si>
    <t>Előir. csop. szám</t>
  </si>
  <si>
    <t>Kie-melt előir. szám</t>
  </si>
  <si>
    <t>Közhatalmi bevételek</t>
  </si>
  <si>
    <t>a 2015. évi engedélyezett létszámról</t>
  </si>
  <si>
    <t>2015. évi engedélyezett létszám</t>
  </si>
  <si>
    <t>2015. utáni javaslat</t>
  </si>
  <si>
    <t>Teljesítés 2013.12.31-ig</t>
  </si>
  <si>
    <t>2013. évi tény</t>
  </si>
  <si>
    <t>2014. évi eredeti előirányzat</t>
  </si>
  <si>
    <t>2013. évi         tény</t>
  </si>
  <si>
    <t>Költségvetési egyenleg összege</t>
  </si>
  <si>
    <t>Helyi önkormányzatok általános működéséhez és ágazati feladataihoz kapcsolódó támogatás</t>
  </si>
  <si>
    <t>Működési célú költségvetési támogatások és kiegészítő támogatások</t>
  </si>
  <si>
    <t>Felhalmozási célú önkormányzati támogatások</t>
  </si>
  <si>
    <t>2015. évi költségvetési bevételei</t>
  </si>
  <si>
    <t>2015. évi költségvetési kiadásai</t>
  </si>
  <si>
    <t>2013. évi           tény</t>
  </si>
  <si>
    <t>2015. évi beruházási előirányzata</t>
  </si>
  <si>
    <t>2015. évi Egyéb felhalmozási céló kiadások előirányzata</t>
  </si>
  <si>
    <t>2014. 12.31-ig</t>
  </si>
  <si>
    <t>2018. évi előirányzat</t>
  </si>
  <si>
    <t xml:space="preserve">2015. évi költségvetési kiadásai </t>
  </si>
  <si>
    <t>ÉHÖT Társulás</t>
  </si>
  <si>
    <t>Észak-Balatoni Térség Regionális Települési Szilárdhulladék-kezelési Önkormányzati Társulás</t>
  </si>
  <si>
    <t>(eFt-ban)</t>
  </si>
  <si>
    <t>BEVÉTEL</t>
  </si>
  <si>
    <t>Felhalmozási bevételek:</t>
  </si>
  <si>
    <t xml:space="preserve">KA Felhalmozási bevételek </t>
  </si>
  <si>
    <t>Kompenzációra átadott pénzeszköz</t>
  </si>
  <si>
    <t xml:space="preserve">Bérleti díj </t>
  </si>
  <si>
    <t>Visszafizetések</t>
  </si>
  <si>
    <t>önkormányzati befizetések</t>
  </si>
  <si>
    <t>visszaigényelhető ÁFA</t>
  </si>
  <si>
    <t>KEOP 2.3.0/2F/09-2010-023 II. ütem felhalmozási</t>
  </si>
  <si>
    <t>Ebből EU</t>
  </si>
  <si>
    <t>Nem támogatott beruházás</t>
  </si>
  <si>
    <t>Bérleti díj</t>
  </si>
  <si>
    <t xml:space="preserve">Működési bevétel </t>
  </si>
  <si>
    <t>Működési bevétel (személyi, dologi)</t>
  </si>
  <si>
    <t xml:space="preserve">                 visszaigényelhető ÁFA</t>
  </si>
  <si>
    <t xml:space="preserve">     Működési bevétel  Áfa nélkül</t>
  </si>
  <si>
    <t>Eu támogatás</t>
  </si>
  <si>
    <t>Közszolgáltatók</t>
  </si>
  <si>
    <t>Támogatás</t>
  </si>
  <si>
    <t>Befizetendő ÁFA</t>
  </si>
  <si>
    <t>Társulás  kiadásaival kapcsolatos bérleti díj ÁFA-ja</t>
  </si>
  <si>
    <t>Tartalék</t>
  </si>
  <si>
    <t>KIADÁS</t>
  </si>
  <si>
    <t>nettó</t>
  </si>
  <si>
    <t>ÁFA</t>
  </si>
  <si>
    <t>bruttó</t>
  </si>
  <si>
    <t>Nettó</t>
  </si>
  <si>
    <t>Áfa</t>
  </si>
  <si>
    <t>Bruttó</t>
  </si>
  <si>
    <t>Felhalmozási kiadások</t>
  </si>
  <si>
    <t>KA Felhalmozási kiadás</t>
  </si>
  <si>
    <t xml:space="preserve">Kompenzációra átadott pénzeszköz </t>
  </si>
  <si>
    <t>Önkormányzati kifizetések</t>
  </si>
  <si>
    <t>Létesítmények beruházásai (bálatározó)</t>
  </si>
  <si>
    <t>KEOP 2.3.0/2F/09-2010-023 II felhalmozási támogatott</t>
  </si>
  <si>
    <t>KEOP 2.3.0/2F/09-2010-023 II. felhalmozási nem támogatott</t>
  </si>
  <si>
    <t xml:space="preserve">KEOP-2010-1.1.1/C </t>
  </si>
  <si>
    <t>Működési kiadások</t>
  </si>
  <si>
    <t>Bérköltség (engedélyezett létszám 3 fő)</t>
  </si>
  <si>
    <t>Bérköltség</t>
  </si>
  <si>
    <t>Járulékok</t>
  </si>
  <si>
    <t>Dologi és egyéb kiadás</t>
  </si>
  <si>
    <t>ebből visszaigényelhető ÁFA-t tartalmazó</t>
  </si>
  <si>
    <t>ebből visszaigényelhető ÁFA-t nem tartalmazó</t>
  </si>
  <si>
    <t>Rekultivációs projekt</t>
  </si>
  <si>
    <t>Közszolgáltatók 2014-es hiány kompenzálása</t>
  </si>
  <si>
    <t>Befizetendő ÁFA (finanszírozással kapcsolatos)</t>
  </si>
  <si>
    <t>Társuláskiadásaival kapcsolatos  bérleti díj ÁFA-ja</t>
  </si>
  <si>
    <t>Felhalmozási tartalék pótlásra</t>
  </si>
  <si>
    <t>2015-ös évben elkülönítendő</t>
  </si>
  <si>
    <t>korábbi évekre elkülönített</t>
  </si>
  <si>
    <t>önkormányzati befizetés</t>
  </si>
  <si>
    <t>2013 és 2014,2015 évi Bérleti díj</t>
  </si>
  <si>
    <t>kompenzáció</t>
  </si>
  <si>
    <t>ÉHÖT MŰKÖDÉSI ÉS FELHALMOZÁSI</t>
  </si>
  <si>
    <t>ÉHÖT</t>
  </si>
  <si>
    <t>Pótlási kiadásokra képzett céltartalék</t>
  </si>
  <si>
    <t>2015. évi bevételei</t>
  </si>
  <si>
    <t xml:space="preserve">KEOP 2.3.0/2F/09-2010-023 </t>
  </si>
  <si>
    <t>2011.04.18-2015.06.20</t>
  </si>
  <si>
    <t>Hulladékgazdálkodás</t>
  </si>
  <si>
    <t>ebből : Készletértékesítés</t>
  </si>
  <si>
    <t>ebből: Kamatbevételek</t>
  </si>
  <si>
    <t>ebből Egyéb működési célú bevétel</t>
  </si>
  <si>
    <t xml:space="preserve">ebből:fejezeti kezelésű előirányzatok EUS programokra és azok haza társfinanszírozására </t>
  </si>
  <si>
    <t>ebből: helyi önkormányzatok és költségvetési szerveik</t>
  </si>
  <si>
    <t>5. melléklet a ……/2015. (II.27) határozathoz</t>
  </si>
  <si>
    <t>Összes bevétel</t>
  </si>
  <si>
    <t>Bevételek forrása</t>
  </si>
  <si>
    <t xml:space="preserve">ÉHÖT </t>
  </si>
  <si>
    <t>Működési célú Költségvetési maradvány igénybevétele</t>
  </si>
  <si>
    <t>Felhalmozási célú Költségvetési maradvány igénybevétele</t>
  </si>
  <si>
    <t>Költségvetési maradvány</t>
  </si>
  <si>
    <t>Keop 1.1. C</t>
  </si>
  <si>
    <t>Tartalékok</t>
  </si>
  <si>
    <t>2015. évi előirányzat eredeti</t>
  </si>
  <si>
    <t>módosított előirányzat 7.</t>
  </si>
  <si>
    <t>Eredeti előirányzat</t>
  </si>
  <si>
    <t xml:space="preserve">Módosítás </t>
  </si>
  <si>
    <t>Q</t>
  </si>
  <si>
    <t>2015 . Év</t>
  </si>
  <si>
    <t>2015. év</t>
  </si>
  <si>
    <t>KEOP 2.3.0/2F/09-2010-023 eredeti</t>
  </si>
  <si>
    <t>KEOP-2010-1.1.1/C eredeti</t>
  </si>
  <si>
    <t>Bálatározó építése eredeti</t>
  </si>
  <si>
    <t>Felhalmozási célú tartalék</t>
  </si>
  <si>
    <t>Költségvetési maradvány, vállalkozási maradvány, államháztartáson belüli megelőlegezés</t>
  </si>
  <si>
    <t>Költségvetési többlet / hiány összege</t>
  </si>
  <si>
    <t>2014. évi tény</t>
  </si>
  <si>
    <t>Bérleti díj  ÁFÁja</t>
  </si>
  <si>
    <t>2014 és 2014,2015 évi Bérleti díj ÁFA</t>
  </si>
  <si>
    <t>2016 évi bérleti díj előleg</t>
  </si>
  <si>
    <t>2016 évi bérleti díj előleg ÁFAja</t>
  </si>
  <si>
    <t>bérleti díj előleg</t>
  </si>
  <si>
    <t>Bérleti díj előleg</t>
  </si>
  <si>
    <t>Módosított előirányzat 2</t>
  </si>
  <si>
    <t>KÖLTSÉGVETÉSI BEVÉTELEI ÉS KIADÁSAI 2015. ÉVBEN</t>
  </si>
  <si>
    <t>Módosított előirányzat 2.</t>
  </si>
  <si>
    <t>2015. évi előirányzat módosított 2</t>
  </si>
  <si>
    <t>2015. évi felújítási előirányzata</t>
  </si>
  <si>
    <t>2014. évi várható</t>
  </si>
  <si>
    <t>Felújítási kiadások mindösszesen:</t>
  </si>
  <si>
    <t>2015.évi eredeti előirányzat</t>
  </si>
  <si>
    <t>Felújítás</t>
  </si>
  <si>
    <t>Felújítás átrakóállomás, gépjárművek</t>
  </si>
  <si>
    <t>2015. évi előirányzat módosított 3</t>
  </si>
  <si>
    <t>Módosított előirányzat 3.</t>
  </si>
  <si>
    <t>Módosított előirányzat 3</t>
  </si>
  <si>
    <t>Átrakó állomások berendezéseinek és gépjárműveinek felújítása</t>
  </si>
  <si>
    <t>ÉHÖT felújítási kiadások</t>
  </si>
  <si>
    <t>Bérleti díj ÁFA</t>
  </si>
  <si>
    <t>Önkormányzati befizetés</t>
  </si>
  <si>
    <t>Kölcsön</t>
  </si>
  <si>
    <t>2015. évi költségvetés  IV. mód</t>
  </si>
  <si>
    <t>11. melléklet a  /2015. (X.01) határozathoz</t>
  </si>
  <si>
    <t>1. melléklet a  /2015. (X.01.) határozathoz</t>
  </si>
  <si>
    <t>2015. évi előirányzat módosított 4</t>
  </si>
  <si>
    <t>Módosított előirányzat 4.</t>
  </si>
  <si>
    <t>2. melléklet a  /2015. (X.01) határozathoz</t>
  </si>
  <si>
    <t>3. melléklet a /2015. (x.01.) határozathoz</t>
  </si>
  <si>
    <t>Módosított előirányzat 4</t>
  </si>
  <si>
    <t>4. melléklet a /2015. (x.01.) határozathoz</t>
  </si>
  <si>
    <t>5. melléklet a /2015. (X.01) határozathoz</t>
  </si>
  <si>
    <t>6. melléklet a /2015. (x.01) határozathoz</t>
  </si>
  <si>
    <t>7. melléklet a /2015. (x.01.) határozathoz</t>
  </si>
  <si>
    <t>2015.évi módosított előirányzat 1</t>
  </si>
  <si>
    <t>2015.évi módosított előirányzat 2</t>
  </si>
  <si>
    <t>9. melléklet a /2015. (x.01) határozathoz</t>
  </si>
  <si>
    <t>10. melléklet a  /2015. (x.01) határozathoz</t>
  </si>
  <si>
    <t>8. melléklet a /2015. (x.01.) határozathoz</t>
  </si>
  <si>
    <t>12. melléklet a  /2015. (x.01.) határozathoz</t>
  </si>
  <si>
    <t>Előző évi költségvetési maradvány</t>
  </si>
</sst>
</file>

<file path=xl/styles.xml><?xml version="1.0" encoding="utf-8"?>
<styleSheet xmlns="http://schemas.openxmlformats.org/spreadsheetml/2006/main">
  <numFmts count="4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(0\)"/>
    <numFmt numFmtId="165" formatCode="0.0%"/>
    <numFmt numFmtId="166" formatCode="0.0"/>
    <numFmt numFmtId="167" formatCode="#,##0.0"/>
    <numFmt numFmtId="168" formatCode="[$-40E]yyyy\.\ mmmm\ d\."/>
    <numFmt numFmtId="169" formatCode="yyyy/mm/dd;@"/>
    <numFmt numFmtId="170" formatCode="#,##0\ _F_t"/>
    <numFmt numFmtId="171" formatCode="#,##0.000"/>
    <numFmt numFmtId="172" formatCode="#,##0_ ;[Red]\-#,##0\ 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#,##0_ ;\-#,##0\ "/>
    <numFmt numFmtId="177" formatCode="0\1"/>
    <numFmt numFmtId="178" formatCode="\ 0\1"/>
    <numFmt numFmtId="179" formatCode="0.000"/>
    <numFmt numFmtId="180" formatCode="_-* #,##0.000\ _F_t_-;\-* #,##0.000\ _F_t_-;_-* &quot;-&quot;??\ _F_t_-;_-@_-"/>
    <numFmt numFmtId="181" formatCode="_-* #,##0.0\ _F_t_-;\-* #,##0.0\ _F_t_-;_-* &quot;-&quot;??\ _F_t_-;_-@_-"/>
    <numFmt numFmtId="182" formatCode="0.000%"/>
    <numFmt numFmtId="183" formatCode="##\-##\-##\-##"/>
    <numFmt numFmtId="184" formatCode="#\ ##0"/>
    <numFmt numFmtId="185" formatCode="&quot;H-&quot;0000"/>
    <numFmt numFmtId="186" formatCode="#,##0\ &quot;Ft&quot;"/>
    <numFmt numFmtId="187" formatCode="_-* #,##0\ _F_t_-;\-* #,##0\ _F_t_-;_-* &quot;-&quot;??\ _F_t_-;_-@_-"/>
    <numFmt numFmtId="188" formatCode="0.000000"/>
    <numFmt numFmtId="189" formatCode="0.00000"/>
    <numFmt numFmtId="190" formatCode="0.0000"/>
    <numFmt numFmtId="191" formatCode="#,###__"/>
    <numFmt numFmtId="192" formatCode="yyyy/mm"/>
    <numFmt numFmtId="193" formatCode="mmm/yyyy"/>
    <numFmt numFmtId="194" formatCode="[$-40E]mmmm\ d\.;@"/>
    <numFmt numFmtId="195" formatCode="#,##0.00000"/>
    <numFmt numFmtId="196" formatCode="#,##0.0000"/>
    <numFmt numFmtId="197" formatCode="[$¥€-2]\ #\ ##,000_);[Red]\([$€-2]\ #\ ##,000\)"/>
    <numFmt numFmtId="198" formatCode="#,###"/>
    <numFmt numFmtId="199" formatCode="#,###__;\-\ #,###__"/>
    <numFmt numFmtId="200" formatCode="00"/>
    <numFmt numFmtId="201" formatCode="#,###\ _F_t;\-#,###\ _F_t"/>
    <numFmt numFmtId="202" formatCode="#,##0.00\ _F_t;\-\ #,##0.00\ _F_t"/>
    <numFmt numFmtId="203" formatCode="#,##0.00_ ;\-#,##0.00\ "/>
    <numFmt numFmtId="204" formatCode="[$-F800]dddd\,\ mmmm\ dd\,\ yyyy"/>
  </numFmts>
  <fonts count="60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8"/>
      <name val="Arial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b/>
      <sz val="11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1"/>
      <name val="Palatino Linotype"/>
      <family val="1"/>
    </font>
    <font>
      <b/>
      <sz val="9"/>
      <name val="Palatino Linotype"/>
      <family val="1"/>
    </font>
    <font>
      <i/>
      <sz val="10"/>
      <name val="Palatino Linotype"/>
      <family val="1"/>
    </font>
    <font>
      <i/>
      <sz val="9"/>
      <name val="Palatino Linotype"/>
      <family val="1"/>
    </font>
    <font>
      <sz val="11"/>
      <color indexed="10"/>
      <name val="Palatino Linotype"/>
      <family val="1"/>
    </font>
    <font>
      <i/>
      <sz val="11"/>
      <name val="Palatino Linotype"/>
      <family val="1"/>
    </font>
    <font>
      <i/>
      <u val="single"/>
      <sz val="10"/>
      <name val="Palatino Linotype"/>
      <family val="1"/>
    </font>
    <font>
      <sz val="12"/>
      <name val="Times New Roman"/>
      <family val="1"/>
    </font>
    <font>
      <b/>
      <i/>
      <sz val="10"/>
      <name val="Palatino Linotype"/>
      <family val="1"/>
    </font>
    <font>
      <sz val="9"/>
      <name val="Arial CE"/>
      <family val="0"/>
    </font>
    <font>
      <sz val="8"/>
      <name val="Palatino Linotype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color indexed="18"/>
      <name val="Palatino Linotype"/>
      <family val="1"/>
    </font>
    <font>
      <sz val="9"/>
      <color indexed="18"/>
      <name val="Palatino Linotype"/>
      <family val="1"/>
    </font>
    <font>
      <sz val="11"/>
      <name val="Arial CE"/>
      <family val="0"/>
    </font>
    <font>
      <b/>
      <sz val="10.5"/>
      <name val="Palatino Linotype"/>
      <family val="1"/>
    </font>
    <font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7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62"/>
      <name val="Times New Roman"/>
      <family val="1"/>
    </font>
    <font>
      <sz val="10"/>
      <color indexed="10"/>
      <name val="Times New Roman"/>
      <family val="1"/>
    </font>
    <font>
      <b/>
      <i/>
      <sz val="11"/>
      <name val="Palatino Linotype"/>
      <family val="1"/>
    </font>
    <font>
      <i/>
      <sz val="9"/>
      <name val="Times New Roman"/>
      <family val="1"/>
    </font>
    <font>
      <b/>
      <u val="single"/>
      <sz val="11"/>
      <name val="Palatino Linotype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hair"/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hair"/>
      <right style="thick"/>
      <top style="thick"/>
      <bottom style="hair"/>
    </border>
    <border>
      <left style="hair"/>
      <right style="thick"/>
      <top style="hair"/>
      <bottom style="double"/>
    </border>
    <border>
      <left style="hair"/>
      <right style="hair"/>
      <top style="thick"/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ck"/>
      <right style="hair"/>
      <top style="thick"/>
      <bottom style="hair"/>
    </border>
    <border>
      <left style="thick"/>
      <right style="hair"/>
      <top style="hair"/>
      <bottom style="double"/>
    </border>
    <border>
      <left style="hair"/>
      <right style="hair"/>
      <top style="thick"/>
      <bottom style="hair"/>
    </border>
    <border>
      <left style="hair"/>
      <right style="hair"/>
      <top style="hair"/>
      <bottom style="double"/>
    </border>
    <border>
      <left style="thin"/>
      <right style="medium"/>
      <top style="medium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5">
    <xf numFmtId="0" fontId="0" fillId="0" borderId="0" xfId="0" applyAlignment="1">
      <alignment/>
    </xf>
    <xf numFmtId="3" fontId="23" fillId="0" borderId="0" xfId="72" applyNumberFormat="1" applyFont="1" applyAlignment="1">
      <alignment horizontal="center"/>
      <protection/>
    </xf>
    <xf numFmtId="0" fontId="23" fillId="0" borderId="0" xfId="0" applyFont="1" applyAlignment="1">
      <alignment horizontal="center"/>
    </xf>
    <xf numFmtId="3" fontId="23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23" fillId="0" borderId="0" xfId="0" applyFont="1" applyFill="1" applyBorder="1" applyAlignment="1">
      <alignment/>
    </xf>
    <xf numFmtId="3" fontId="23" fillId="0" borderId="0" xfId="0" applyNumberFormat="1" applyFont="1" applyAlignment="1">
      <alignment vertical="top"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 vertical="center"/>
    </xf>
    <xf numFmtId="3" fontId="23" fillId="0" borderId="0" xfId="0" applyNumberFormat="1" applyFont="1" applyBorder="1" applyAlignment="1">
      <alignment vertical="center"/>
    </xf>
    <xf numFmtId="3" fontId="23" fillId="0" borderId="0" xfId="0" applyNumberFormat="1" applyFont="1" applyAlignment="1">
      <alignment horizontal="center"/>
    </xf>
    <xf numFmtId="3" fontId="24" fillId="0" borderId="0" xfId="0" applyNumberFormat="1" applyFont="1" applyAlignment="1">
      <alignment/>
    </xf>
    <xf numFmtId="3" fontId="23" fillId="0" borderId="0" xfId="0" applyNumberFormat="1" applyFont="1" applyBorder="1" applyAlignment="1">
      <alignment horizontal="center" vertical="top"/>
    </xf>
    <xf numFmtId="3" fontId="30" fillId="0" borderId="10" xfId="0" applyNumberFormat="1" applyFont="1" applyBorder="1" applyAlignment="1">
      <alignment vertical="center"/>
    </xf>
    <xf numFmtId="3" fontId="30" fillId="0" borderId="0" xfId="0" applyNumberFormat="1" applyFont="1" applyBorder="1" applyAlignment="1">
      <alignment vertical="center"/>
    </xf>
    <xf numFmtId="3" fontId="30" fillId="0" borderId="0" xfId="0" applyNumberFormat="1" applyFont="1" applyAlignment="1">
      <alignment vertical="center"/>
    </xf>
    <xf numFmtId="3" fontId="30" fillId="0" borderId="0" xfId="0" applyNumberFormat="1" applyFont="1" applyBorder="1" applyAlignment="1">
      <alignment/>
    </xf>
    <xf numFmtId="3" fontId="30" fillId="0" borderId="0" xfId="0" applyNumberFormat="1" applyFont="1" applyAlignment="1">
      <alignment/>
    </xf>
    <xf numFmtId="3" fontId="23" fillId="0" borderId="0" xfId="0" applyNumberFormat="1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 vertical="center"/>
    </xf>
    <xf numFmtId="3" fontId="23" fillId="0" borderId="0" xfId="0" applyNumberFormat="1" applyFont="1" applyAlignment="1">
      <alignment/>
    </xf>
    <xf numFmtId="3" fontId="23" fillId="0" borderId="0" xfId="0" applyNumberFormat="1" applyFont="1" applyBorder="1" applyAlignment="1">
      <alignment vertical="top"/>
    </xf>
    <xf numFmtId="3" fontId="24" fillId="0" borderId="0" xfId="0" applyNumberFormat="1" applyFont="1" applyAlignment="1">
      <alignment/>
    </xf>
    <xf numFmtId="0" fontId="28" fillId="0" borderId="0" xfId="81" applyFont="1" applyFill="1" applyBorder="1" applyAlignment="1">
      <alignment vertical="center"/>
      <protection/>
    </xf>
    <xf numFmtId="3" fontId="25" fillId="0" borderId="0" xfId="0" applyNumberFormat="1" applyFont="1" applyFill="1" applyBorder="1" applyAlignment="1">
      <alignment/>
    </xf>
    <xf numFmtId="0" fontId="25" fillId="0" borderId="0" xfId="81" applyFont="1" applyFill="1" applyBorder="1" applyAlignment="1">
      <alignment horizontal="center" vertical="center"/>
      <protection/>
    </xf>
    <xf numFmtId="3" fontId="28" fillId="0" borderId="0" xfId="81" applyNumberFormat="1" applyFont="1" applyFill="1" applyBorder="1" applyAlignment="1">
      <alignment vertical="center"/>
      <protection/>
    </xf>
    <xf numFmtId="0" fontId="28" fillId="0" borderId="0" xfId="81" applyFont="1" applyFill="1" applyBorder="1" applyAlignment="1">
      <alignment horizontal="center" vertical="center"/>
      <protection/>
    </xf>
    <xf numFmtId="0" fontId="28" fillId="0" borderId="0" xfId="74" applyFont="1" applyFill="1" applyBorder="1" applyAlignment="1">
      <alignment vertical="center"/>
      <protection/>
    </xf>
    <xf numFmtId="0" fontId="28" fillId="0" borderId="0" xfId="80" applyFont="1" applyFill="1" applyBorder="1" applyAlignment="1">
      <alignment vertical="center"/>
      <protection/>
    </xf>
    <xf numFmtId="0" fontId="28" fillId="0" borderId="0" xfId="81" applyFont="1" applyFill="1" applyBorder="1" applyAlignment="1">
      <alignment vertical="center" wrapText="1"/>
      <protection/>
    </xf>
    <xf numFmtId="3" fontId="25" fillId="0" borderId="0" xfId="81" applyNumberFormat="1" applyFont="1" applyFill="1" applyBorder="1" applyAlignment="1">
      <alignment vertical="center"/>
      <protection/>
    </xf>
    <xf numFmtId="3" fontId="28" fillId="0" borderId="12" xfId="81" applyNumberFormat="1" applyFont="1" applyFill="1" applyBorder="1" applyAlignment="1">
      <alignment vertical="center"/>
      <protection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Border="1" applyAlignment="1">
      <alignment vertical="center"/>
    </xf>
    <xf numFmtId="0" fontId="28" fillId="0" borderId="0" xfId="0" applyFont="1" applyFill="1" applyAlignment="1">
      <alignment horizontal="center" vertical="center"/>
    </xf>
    <xf numFmtId="4" fontId="28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4" fontId="28" fillId="0" borderId="0" xfId="0" applyNumberFormat="1" applyFont="1" applyFill="1" applyAlignment="1">
      <alignment horizontal="center" vertical="center"/>
    </xf>
    <xf numFmtId="4" fontId="28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4" fontId="28" fillId="0" borderId="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Alignment="1">
      <alignment vertical="center"/>
    </xf>
    <xf numFmtId="4" fontId="28" fillId="0" borderId="0" xfId="0" applyNumberFormat="1" applyFont="1" applyFill="1" applyAlignment="1">
      <alignment horizontal="right" vertical="center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3" fontId="23" fillId="0" borderId="0" xfId="0" applyNumberFormat="1" applyFont="1" applyAlignment="1">
      <alignment horizontal="center" vertical="top"/>
    </xf>
    <xf numFmtId="3" fontId="22" fillId="0" borderId="0" xfId="72" applyNumberFormat="1" applyFont="1" applyFill="1" applyAlignment="1">
      <alignment horizontal="center"/>
      <protection/>
    </xf>
    <xf numFmtId="3" fontId="22" fillId="0" borderId="13" xfId="72" applyNumberFormat="1" applyFont="1" applyBorder="1" applyAlignment="1">
      <alignment horizontal="center" vertical="center" wrapText="1"/>
      <protection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3" fontId="28" fillId="0" borderId="0" xfId="0" applyNumberFormat="1" applyFont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horizontal="center"/>
    </xf>
    <xf numFmtId="3" fontId="28" fillId="0" borderId="0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3" fontId="28" fillId="0" borderId="14" xfId="0" applyNumberFormat="1" applyFont="1" applyBorder="1" applyAlignment="1">
      <alignment horizontal="center"/>
    </xf>
    <xf numFmtId="3" fontId="28" fillId="0" borderId="14" xfId="0" applyNumberFormat="1" applyFont="1" applyFill="1" applyBorder="1" applyAlignment="1">
      <alignment horizontal="center"/>
    </xf>
    <xf numFmtId="3" fontId="28" fillId="0" borderId="0" xfId="72" applyNumberFormat="1" applyFont="1" applyBorder="1">
      <alignment/>
      <protection/>
    </xf>
    <xf numFmtId="3" fontId="28" fillId="0" borderId="0" xfId="72" applyNumberFormat="1" applyFont="1">
      <alignment/>
      <protection/>
    </xf>
    <xf numFmtId="3" fontId="25" fillId="0" borderId="0" xfId="72" applyNumberFormat="1" applyFont="1" applyBorder="1" applyAlignment="1">
      <alignment horizontal="left"/>
      <protection/>
    </xf>
    <xf numFmtId="3" fontId="25" fillId="0" borderId="0" xfId="72" applyNumberFormat="1" applyFont="1" applyAlignment="1">
      <alignment horizontal="left"/>
      <protection/>
    </xf>
    <xf numFmtId="0" fontId="25" fillId="0" borderId="0" xfId="0" applyFont="1" applyBorder="1" applyAlignment="1">
      <alignment horizontal="center"/>
    </xf>
    <xf numFmtId="3" fontId="25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8" fillId="0" borderId="0" xfId="0" applyFont="1" applyBorder="1" applyAlignment="1">
      <alignment horizontal="center" vertical="top"/>
    </xf>
    <xf numFmtId="3" fontId="28" fillId="0" borderId="0" xfId="0" applyNumberFormat="1" applyFont="1" applyBorder="1" applyAlignment="1">
      <alignment/>
    </xf>
    <xf numFmtId="0" fontId="28" fillId="0" borderId="15" xfId="0" applyFont="1" applyBorder="1" applyAlignment="1">
      <alignment horizontal="center"/>
    </xf>
    <xf numFmtId="3" fontId="28" fillId="0" borderId="0" xfId="0" applyNumberFormat="1" applyFont="1" applyFill="1" applyBorder="1" applyAlignment="1">
      <alignment/>
    </xf>
    <xf numFmtId="0" fontId="25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left" wrapText="1" indent="1"/>
    </xf>
    <xf numFmtId="3" fontId="28" fillId="0" borderId="11" xfId="0" applyNumberFormat="1" applyFont="1" applyBorder="1" applyAlignment="1">
      <alignment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vertical="center"/>
    </xf>
    <xf numFmtId="0" fontId="25" fillId="0" borderId="0" xfId="0" applyFont="1" applyAlignment="1">
      <alignment vertical="center"/>
    </xf>
    <xf numFmtId="3" fontId="28" fillId="0" borderId="0" xfId="0" applyNumberFormat="1" applyFont="1" applyFill="1" applyAlignment="1">
      <alignment/>
    </xf>
    <xf numFmtId="3" fontId="28" fillId="0" borderId="0" xfId="72" applyNumberFormat="1" applyFont="1" applyFill="1">
      <alignment/>
      <protection/>
    </xf>
    <xf numFmtId="3" fontId="25" fillId="0" borderId="0" xfId="72" applyNumberFormat="1" applyFont="1" applyFill="1" applyAlignment="1">
      <alignment horizontal="center"/>
      <protection/>
    </xf>
    <xf numFmtId="3" fontId="28" fillId="0" borderId="0" xfId="72" applyNumberFormat="1" applyFont="1" applyFill="1" applyAlignment="1">
      <alignment horizontal="center"/>
      <protection/>
    </xf>
    <xf numFmtId="49" fontId="28" fillId="0" borderId="0" xfId="72" applyNumberFormat="1" applyFont="1" applyFill="1" applyAlignment="1">
      <alignment horizontal="center"/>
      <protection/>
    </xf>
    <xf numFmtId="3" fontId="28" fillId="0" borderId="0" xfId="72" applyNumberFormat="1" applyFont="1" applyFill="1" applyBorder="1" applyAlignment="1">
      <alignment horizontal="center"/>
      <protection/>
    </xf>
    <xf numFmtId="3" fontId="28" fillId="0" borderId="0" xfId="72" applyNumberFormat="1" applyFont="1" applyFill="1" applyBorder="1">
      <alignment/>
      <protection/>
    </xf>
    <xf numFmtId="3" fontId="25" fillId="0" borderId="0" xfId="72" applyNumberFormat="1" applyFont="1" applyFill="1" applyBorder="1" applyAlignment="1">
      <alignment horizontal="center"/>
      <protection/>
    </xf>
    <xf numFmtId="3" fontId="25" fillId="0" borderId="0" xfId="72" applyNumberFormat="1" applyFont="1" applyFill="1" applyBorder="1">
      <alignment/>
      <protection/>
    </xf>
    <xf numFmtId="3" fontId="25" fillId="0" borderId="0" xfId="72" applyNumberFormat="1" applyFont="1" applyFill="1">
      <alignment/>
      <protection/>
    </xf>
    <xf numFmtId="3" fontId="23" fillId="0" borderId="15" xfId="0" applyNumberFormat="1" applyFont="1" applyBorder="1" applyAlignment="1">
      <alignment horizontal="center" vertical="top"/>
    </xf>
    <xf numFmtId="0" fontId="28" fillId="0" borderId="17" xfId="0" applyFont="1" applyBorder="1" applyAlignment="1">
      <alignment horizontal="center" vertical="center"/>
    </xf>
    <xf numFmtId="3" fontId="22" fillId="0" borderId="18" xfId="72" applyNumberFormat="1" applyFont="1" applyBorder="1" applyAlignment="1">
      <alignment horizontal="center" vertical="center" textRotation="90" wrapText="1"/>
      <protection/>
    </xf>
    <xf numFmtId="3" fontId="22" fillId="0" borderId="13" xfId="72" applyNumberFormat="1" applyFont="1" applyBorder="1" applyAlignment="1">
      <alignment horizontal="center" vertical="center" textRotation="90" wrapText="1"/>
      <protection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9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5" fillId="0" borderId="20" xfId="0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3" fontId="25" fillId="0" borderId="0" xfId="72" applyNumberFormat="1" applyFont="1" applyBorder="1" applyAlignment="1">
      <alignment horizontal="left" wrapText="1"/>
      <protection/>
    </xf>
    <xf numFmtId="3" fontId="25" fillId="0" borderId="21" xfId="72" applyNumberFormat="1" applyFont="1" applyBorder="1" applyAlignment="1">
      <alignment horizontal="left" textRotation="90" wrapText="1"/>
      <protection/>
    </xf>
    <xf numFmtId="3" fontId="28" fillId="0" borderId="21" xfId="72" applyNumberFormat="1" applyFont="1" applyBorder="1" applyAlignment="1">
      <alignment horizontal="center" wrapText="1"/>
      <protection/>
    </xf>
    <xf numFmtId="3" fontId="25" fillId="0" borderId="21" xfId="72" applyNumberFormat="1" applyFont="1" applyBorder="1" applyAlignment="1">
      <alignment horizontal="left" wrapText="1"/>
      <protection/>
    </xf>
    <xf numFmtId="3" fontId="28" fillId="0" borderId="0" xfId="72" applyNumberFormat="1" applyFont="1" applyBorder="1" applyAlignment="1">
      <alignment horizontal="center" wrapText="1"/>
      <protection/>
    </xf>
    <xf numFmtId="3" fontId="25" fillId="0" borderId="0" xfId="72" applyNumberFormat="1" applyFont="1" applyBorder="1" applyAlignment="1">
      <alignment horizontal="right" wrapText="1"/>
      <protection/>
    </xf>
    <xf numFmtId="3" fontId="24" fillId="0" borderId="13" xfId="72" applyNumberFormat="1" applyFont="1" applyBorder="1" applyAlignment="1">
      <alignment horizontal="center" vertical="center" wrapText="1"/>
      <protection/>
    </xf>
    <xf numFmtId="3" fontId="23" fillId="0" borderId="13" xfId="72" applyNumberFormat="1" applyFont="1" applyBorder="1" applyAlignment="1">
      <alignment horizontal="center" vertical="center" wrapText="1"/>
      <protection/>
    </xf>
    <xf numFmtId="4" fontId="22" fillId="0" borderId="0" xfId="0" applyNumberFormat="1" applyFont="1" applyFill="1" applyAlignment="1">
      <alignment horizontal="center" vertical="center"/>
    </xf>
    <xf numFmtId="4" fontId="22" fillId="0" borderId="22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179" fontId="28" fillId="0" borderId="0" xfId="78" applyNumberFormat="1" applyFont="1" applyFill="1" applyBorder="1" applyAlignment="1">
      <alignment vertical="center" wrapText="1"/>
      <protection/>
    </xf>
    <xf numFmtId="0" fontId="23" fillId="0" borderId="23" xfId="0" applyFont="1" applyFill="1" applyBorder="1" applyAlignment="1">
      <alignment horizontal="center" vertical="center" textRotation="90"/>
    </xf>
    <xf numFmtId="0" fontId="28" fillId="0" borderId="24" xfId="0" applyFont="1" applyFill="1" applyBorder="1" applyAlignment="1">
      <alignment horizontal="center" vertical="center" wrapText="1"/>
    </xf>
    <xf numFmtId="4" fontId="28" fillId="0" borderId="24" xfId="0" applyNumberFormat="1" applyFont="1" applyFill="1" applyBorder="1" applyAlignment="1">
      <alignment horizontal="center" vertical="center" wrapText="1"/>
    </xf>
    <xf numFmtId="4" fontId="28" fillId="0" borderId="25" xfId="0" applyNumberFormat="1" applyFont="1" applyFill="1" applyBorder="1" applyAlignment="1">
      <alignment horizontal="center" vertical="center"/>
    </xf>
    <xf numFmtId="3" fontId="28" fillId="0" borderId="0" xfId="72" applyNumberFormat="1" applyFont="1" applyFill="1" applyAlignment="1">
      <alignment vertical="center"/>
      <protection/>
    </xf>
    <xf numFmtId="3" fontId="28" fillId="0" borderId="0" xfId="72" applyNumberFormat="1" applyFont="1" applyFill="1" applyAlignment="1">
      <alignment/>
      <protection/>
    </xf>
    <xf numFmtId="3" fontId="28" fillId="0" borderId="0" xfId="72" applyNumberFormat="1" applyFont="1" applyFill="1" applyAlignment="1">
      <alignment horizontal="center" vertical="center"/>
      <protection/>
    </xf>
    <xf numFmtId="3" fontId="22" fillId="0" borderId="0" xfId="72" applyNumberFormat="1" applyFont="1" applyFill="1" applyAlignment="1">
      <alignment horizontal="center" vertical="center"/>
      <protection/>
    </xf>
    <xf numFmtId="3" fontId="28" fillId="24" borderId="0" xfId="0" applyNumberFormat="1" applyFont="1" applyFill="1" applyAlignment="1">
      <alignment/>
    </xf>
    <xf numFmtId="3" fontId="23" fillId="0" borderId="0" xfId="0" applyNumberFormat="1" applyFont="1" applyFill="1" applyAlignment="1">
      <alignment vertical="top"/>
    </xf>
    <xf numFmtId="3" fontId="25" fillId="0" borderId="0" xfId="72" applyNumberFormat="1" applyFont="1" applyFill="1" applyBorder="1" applyAlignment="1">
      <alignment horizontal="right" wrapText="1"/>
      <protection/>
    </xf>
    <xf numFmtId="3" fontId="25" fillId="0" borderId="0" xfId="0" applyNumberFormat="1" applyFont="1" applyFill="1" applyBorder="1" applyAlignment="1">
      <alignment/>
    </xf>
    <xf numFmtId="3" fontId="25" fillId="0" borderId="20" xfId="0" applyNumberFormat="1" applyFont="1" applyFill="1" applyBorder="1" applyAlignment="1">
      <alignment vertical="center"/>
    </xf>
    <xf numFmtId="3" fontId="28" fillId="0" borderId="11" xfId="0" applyNumberFormat="1" applyFont="1" applyFill="1" applyBorder="1" applyAlignment="1">
      <alignment/>
    </xf>
    <xf numFmtId="3" fontId="26" fillId="0" borderId="21" xfId="72" applyNumberFormat="1" applyFont="1" applyBorder="1" applyAlignment="1">
      <alignment horizontal="right" wrapText="1"/>
      <protection/>
    </xf>
    <xf numFmtId="3" fontId="26" fillId="0" borderId="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3" fontId="25" fillId="0" borderId="11" xfId="72" applyNumberFormat="1" applyFont="1" applyBorder="1" applyAlignment="1">
      <alignment horizontal="left" wrapText="1"/>
      <protection/>
    </xf>
    <xf numFmtId="3" fontId="26" fillId="0" borderId="19" xfId="0" applyNumberFormat="1" applyFont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6" fillId="0" borderId="17" xfId="0" applyNumberFormat="1" applyFont="1" applyBorder="1" applyAlignment="1">
      <alignment vertical="center"/>
    </xf>
    <xf numFmtId="3" fontId="26" fillId="0" borderId="17" xfId="0" applyNumberFormat="1" applyFont="1" applyFill="1" applyBorder="1" applyAlignment="1">
      <alignment vertical="center"/>
    </xf>
    <xf numFmtId="3" fontId="22" fillId="0" borderId="0" xfId="0" applyNumberFormat="1" applyFont="1" applyFill="1" applyAlignment="1">
      <alignment/>
    </xf>
    <xf numFmtId="0" fontId="28" fillId="0" borderId="0" xfId="76" applyFont="1" applyAlignment="1">
      <alignment horizontal="center"/>
      <protection/>
    </xf>
    <xf numFmtId="3" fontId="28" fillId="0" borderId="0" xfId="76" applyNumberFormat="1" applyFont="1">
      <alignment/>
      <protection/>
    </xf>
    <xf numFmtId="0" fontId="28" fillId="0" borderId="0" xfId="76" applyFont="1">
      <alignment/>
      <protection/>
    </xf>
    <xf numFmtId="0" fontId="28" fillId="0" borderId="0" xfId="76" applyFont="1" applyAlignment="1">
      <alignment horizontal="center" vertical="center" wrapText="1"/>
      <protection/>
    </xf>
    <xf numFmtId="0" fontId="28" fillId="0" borderId="0" xfId="76" applyFont="1" applyAlignment="1">
      <alignment vertical="center"/>
      <protection/>
    </xf>
    <xf numFmtId="0" fontId="28" fillId="25" borderId="0" xfId="76" applyFont="1" applyFill="1" applyAlignment="1">
      <alignment vertical="center" wrapText="1"/>
      <protection/>
    </xf>
    <xf numFmtId="0" fontId="28" fillId="25" borderId="0" xfId="76" applyFont="1" applyFill="1" applyAlignment="1">
      <alignment vertical="center"/>
      <protection/>
    </xf>
    <xf numFmtId="0" fontId="25" fillId="0" borderId="0" xfId="76" applyFont="1" applyAlignment="1">
      <alignment vertical="center"/>
      <protection/>
    </xf>
    <xf numFmtId="0" fontId="22" fillId="0" borderId="0" xfId="76" applyFont="1" applyAlignment="1">
      <alignment wrapText="1"/>
      <protection/>
    </xf>
    <xf numFmtId="0" fontId="28" fillId="17" borderId="0" xfId="76" applyFont="1" applyFill="1" applyAlignment="1">
      <alignment vertical="center"/>
      <protection/>
    </xf>
    <xf numFmtId="0" fontId="23" fillId="0" borderId="0" xfId="76" applyFont="1" applyBorder="1" applyAlignment="1">
      <alignment horizontal="left" vertical="center"/>
      <protection/>
    </xf>
    <xf numFmtId="3" fontId="28" fillId="0" borderId="0" xfId="76" applyNumberFormat="1" applyFont="1" applyAlignment="1">
      <alignment vertical="center"/>
      <protection/>
    </xf>
    <xf numFmtId="0" fontId="26" fillId="0" borderId="0" xfId="76" applyFont="1" applyAlignment="1">
      <alignment horizontal="center" vertical="center"/>
      <protection/>
    </xf>
    <xf numFmtId="0" fontId="23" fillId="0" borderId="0" xfId="76" applyFont="1" applyAlignment="1">
      <alignment horizontal="center"/>
      <protection/>
    </xf>
    <xf numFmtId="3" fontId="23" fillId="0" borderId="0" xfId="76" applyNumberFormat="1" applyFont="1" applyAlignment="1">
      <alignment horizontal="center"/>
      <protection/>
    </xf>
    <xf numFmtId="0" fontId="23" fillId="0" borderId="0" xfId="76" applyFont="1" applyBorder="1" applyAlignment="1">
      <alignment horizontal="center"/>
      <protection/>
    </xf>
    <xf numFmtId="49" fontId="22" fillId="0" borderId="0" xfId="72" applyNumberFormat="1" applyFont="1" applyFill="1" applyAlignment="1">
      <alignment horizontal="center"/>
      <protection/>
    </xf>
    <xf numFmtId="3" fontId="22" fillId="0" borderId="14" xfId="72" applyNumberFormat="1" applyFont="1" applyFill="1" applyBorder="1" applyAlignment="1">
      <alignment horizontal="center"/>
      <protection/>
    </xf>
    <xf numFmtId="3" fontId="29" fillId="0" borderId="0" xfId="72" applyNumberFormat="1" applyFont="1" applyFill="1" applyAlignment="1">
      <alignment horizontal="center"/>
      <protection/>
    </xf>
    <xf numFmtId="3" fontId="41" fillId="0" borderId="0" xfId="72" applyNumberFormat="1" applyFont="1" applyFill="1" applyAlignment="1">
      <alignment horizontal="center"/>
      <protection/>
    </xf>
    <xf numFmtId="3" fontId="42" fillId="0" borderId="0" xfId="72" applyNumberFormat="1" applyFont="1" applyFill="1" applyAlignment="1">
      <alignment horizontal="right"/>
      <protection/>
    </xf>
    <xf numFmtId="3" fontId="22" fillId="0" borderId="0" xfId="72" applyNumberFormat="1" applyFont="1" applyFill="1">
      <alignment/>
      <protection/>
    </xf>
    <xf numFmtId="3" fontId="33" fillId="0" borderId="0" xfId="72" applyNumberFormat="1" applyFont="1" applyFill="1">
      <alignment/>
      <protection/>
    </xf>
    <xf numFmtId="3" fontId="25" fillId="0" borderId="0" xfId="72" applyNumberFormat="1" applyFont="1" applyFill="1" applyBorder="1" applyAlignment="1">
      <alignment vertical="center"/>
      <protection/>
    </xf>
    <xf numFmtId="49" fontId="28" fillId="0" borderId="0" xfId="72" applyNumberFormat="1" applyFont="1" applyFill="1" applyBorder="1" applyAlignment="1">
      <alignment horizontal="center"/>
      <protection/>
    </xf>
    <xf numFmtId="0" fontId="25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left" wrapText="1"/>
    </xf>
    <xf numFmtId="0" fontId="28" fillId="0" borderId="11" xfId="0" applyFont="1" applyBorder="1" applyAlignment="1">
      <alignment horizontal="left" indent="1"/>
    </xf>
    <xf numFmtId="3" fontId="25" fillId="0" borderId="11" xfId="72" applyNumberFormat="1" applyFont="1" applyBorder="1" applyAlignment="1">
      <alignment horizontal="left" textRotation="90" wrapText="1"/>
      <protection/>
    </xf>
    <xf numFmtId="3" fontId="28" fillId="0" borderId="11" xfId="72" applyNumberFormat="1" applyFont="1" applyBorder="1" applyAlignment="1">
      <alignment horizontal="center" wrapText="1"/>
      <protection/>
    </xf>
    <xf numFmtId="3" fontId="26" fillId="0" borderId="11" xfId="72" applyNumberFormat="1" applyFont="1" applyBorder="1" applyAlignment="1">
      <alignment horizontal="right" wrapText="1"/>
      <protection/>
    </xf>
    <xf numFmtId="3" fontId="26" fillId="0" borderId="11" xfId="72" applyNumberFormat="1" applyFont="1" applyFill="1" applyBorder="1" applyAlignment="1">
      <alignment horizontal="right" wrapText="1"/>
      <protection/>
    </xf>
    <xf numFmtId="3" fontId="23" fillId="0" borderId="0" xfId="78" applyNumberFormat="1" applyFont="1" applyFill="1" applyBorder="1" applyAlignment="1">
      <alignment horizontal="left" vertical="center" wrapText="1" indent="2"/>
      <protection/>
    </xf>
    <xf numFmtId="0" fontId="28" fillId="0" borderId="0" xfId="0" applyFont="1" applyFill="1" applyBorder="1" applyAlignment="1">
      <alignment vertical="center"/>
    </xf>
    <xf numFmtId="0" fontId="26" fillId="0" borderId="0" xfId="81" applyFont="1" applyFill="1" applyBorder="1" applyAlignment="1">
      <alignment vertical="center"/>
      <protection/>
    </xf>
    <xf numFmtId="3" fontId="38" fillId="0" borderId="0" xfId="0" applyNumberFormat="1" applyFont="1" applyFill="1" applyAlignment="1">
      <alignment horizontal="center" vertical="top"/>
    </xf>
    <xf numFmtId="3" fontId="23" fillId="0" borderId="0" xfId="0" applyNumberFormat="1" applyFont="1" applyFill="1" applyAlignment="1">
      <alignment horizontal="center" vertical="top"/>
    </xf>
    <xf numFmtId="3" fontId="23" fillId="0" borderId="0" xfId="0" applyNumberFormat="1" applyFont="1" applyFill="1" applyAlignment="1">
      <alignment/>
    </xf>
    <xf numFmtId="3" fontId="38" fillId="0" borderId="0" xfId="0" applyNumberFormat="1" applyFont="1" applyFill="1" applyBorder="1" applyAlignment="1">
      <alignment horizontal="center" vertical="center"/>
    </xf>
    <xf numFmtId="3" fontId="38" fillId="0" borderId="0" xfId="0" applyNumberFormat="1" applyFont="1" applyFill="1" applyAlignment="1">
      <alignment horizontal="center" vertical="center"/>
    </xf>
    <xf numFmtId="3" fontId="25" fillId="0" borderId="26" xfId="72" applyNumberFormat="1" applyFont="1" applyBorder="1" applyAlignment="1">
      <alignment horizontal="center" textRotation="90" wrapText="1"/>
      <protection/>
    </xf>
    <xf numFmtId="0" fontId="33" fillId="0" borderId="0" xfId="0" applyFont="1" applyAlignment="1">
      <alignment vertical="top"/>
    </xf>
    <xf numFmtId="0" fontId="28" fillId="0" borderId="27" xfId="0" applyFont="1" applyFill="1" applyBorder="1" applyAlignment="1">
      <alignment horizontal="center" vertical="center"/>
    </xf>
    <xf numFmtId="179" fontId="25" fillId="0" borderId="20" xfId="0" applyNumberFormat="1" applyFont="1" applyFill="1" applyBorder="1" applyAlignment="1">
      <alignment vertical="center" wrapText="1"/>
    </xf>
    <xf numFmtId="4" fontId="25" fillId="0" borderId="20" xfId="0" applyNumberFormat="1" applyFont="1" applyFill="1" applyBorder="1" applyAlignment="1">
      <alignment vertical="center"/>
    </xf>
    <xf numFmtId="4" fontId="29" fillId="0" borderId="28" xfId="0" applyNumberFormat="1" applyFont="1" applyFill="1" applyBorder="1" applyAlignment="1">
      <alignment horizontal="center" vertical="center"/>
    </xf>
    <xf numFmtId="3" fontId="28" fillId="0" borderId="29" xfId="0" applyNumberFormat="1" applyFont="1" applyFill="1" applyBorder="1" applyAlignment="1">
      <alignment horizontal="left"/>
    </xf>
    <xf numFmtId="3" fontId="28" fillId="0" borderId="29" xfId="0" applyNumberFormat="1" applyFont="1" applyFill="1" applyBorder="1" applyAlignment="1">
      <alignment horizontal="center"/>
    </xf>
    <xf numFmtId="3" fontId="28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left" vertical="top"/>
    </xf>
    <xf numFmtId="3" fontId="28" fillId="0" borderId="0" xfId="0" applyNumberFormat="1" applyFont="1" applyFill="1" applyBorder="1" applyAlignment="1">
      <alignment horizontal="center" vertical="top"/>
    </xf>
    <xf numFmtId="0" fontId="28" fillId="0" borderId="0" xfId="82" applyFont="1" applyFill="1" applyBorder="1" applyAlignment="1">
      <alignment horizontal="center" vertical="center"/>
      <protection/>
    </xf>
    <xf numFmtId="3" fontId="28" fillId="0" borderId="0" xfId="82" applyNumberFormat="1" applyFont="1" applyBorder="1">
      <alignment/>
      <protection/>
    </xf>
    <xf numFmtId="0" fontId="28" fillId="0" borderId="0" xfId="82" applyFont="1" applyBorder="1">
      <alignment/>
      <protection/>
    </xf>
    <xf numFmtId="0" fontId="28" fillId="0" borderId="0" xfId="82" applyFont="1" applyFill="1" applyBorder="1" applyAlignment="1">
      <alignment horizontal="center"/>
      <protection/>
    </xf>
    <xf numFmtId="0" fontId="28" fillId="0" borderId="0" xfId="82" applyFont="1" applyFill="1" applyBorder="1" applyAlignment="1">
      <alignment horizontal="center" vertical="top"/>
      <protection/>
    </xf>
    <xf numFmtId="0" fontId="28" fillId="0" borderId="0" xfId="82" applyFont="1" applyBorder="1" applyAlignment="1">
      <alignment wrapText="1"/>
      <protection/>
    </xf>
    <xf numFmtId="0" fontId="28" fillId="0" borderId="0" xfId="82" applyFont="1" applyBorder="1" applyAlignment="1">
      <alignment horizontal="center" vertical="center" wrapText="1"/>
      <protection/>
    </xf>
    <xf numFmtId="3" fontId="28" fillId="0" borderId="0" xfId="82" applyNumberFormat="1" applyFont="1" applyBorder="1" applyAlignment="1">
      <alignment horizontal="right"/>
      <protection/>
    </xf>
    <xf numFmtId="0" fontId="28" fillId="0" borderId="0" xfId="82" applyFont="1" applyFill="1" applyBorder="1" applyAlignment="1">
      <alignment horizontal="center" wrapText="1"/>
      <protection/>
    </xf>
    <xf numFmtId="3" fontId="28" fillId="0" borderId="0" xfId="82" applyNumberFormat="1" applyFont="1" applyFill="1" applyBorder="1" applyAlignment="1">
      <alignment horizontal="center"/>
      <protection/>
    </xf>
    <xf numFmtId="3" fontId="28" fillId="0" borderId="0" xfId="82" applyNumberFormat="1" applyFont="1" applyBorder="1" applyAlignment="1">
      <alignment horizontal="center"/>
      <protection/>
    </xf>
    <xf numFmtId="3" fontId="28" fillId="0" borderId="0" xfId="82" applyNumberFormat="1" applyFont="1" applyBorder="1" applyAlignment="1">
      <alignment horizontal="center" vertical="center"/>
      <protection/>
    </xf>
    <xf numFmtId="3" fontId="25" fillId="0" borderId="0" xfId="82" applyNumberFormat="1" applyFont="1" applyBorder="1" applyAlignment="1">
      <alignment horizontal="center"/>
      <protection/>
    </xf>
    <xf numFmtId="0" fontId="28" fillId="0" borderId="0" xfId="82" applyFont="1" applyBorder="1" applyAlignment="1">
      <alignment horizontal="center"/>
      <protection/>
    </xf>
    <xf numFmtId="3" fontId="23" fillId="0" borderId="30" xfId="72" applyNumberFormat="1" applyFont="1" applyFill="1" applyBorder="1" applyAlignment="1">
      <alignment horizontal="center" vertical="center" wrapText="1"/>
      <protection/>
    </xf>
    <xf numFmtId="0" fontId="28" fillId="0" borderId="0" xfId="83" applyFont="1" applyFill="1" applyBorder="1" applyAlignment="1">
      <alignment horizontal="center"/>
      <protection/>
    </xf>
    <xf numFmtId="3" fontId="28" fillId="0" borderId="0" xfId="83" applyNumberFormat="1" applyFont="1" applyBorder="1">
      <alignment/>
      <protection/>
    </xf>
    <xf numFmtId="0" fontId="28" fillId="0" borderId="0" xfId="83" applyFont="1" applyBorder="1">
      <alignment/>
      <protection/>
    </xf>
    <xf numFmtId="0" fontId="28" fillId="0" borderId="0" xfId="83" applyFont="1" applyFill="1" applyBorder="1" applyAlignment="1">
      <alignment horizontal="center" vertical="center"/>
      <protection/>
    </xf>
    <xf numFmtId="0" fontId="28" fillId="0" borderId="0" xfId="83" applyFont="1" applyFill="1" applyBorder="1" applyAlignment="1">
      <alignment horizontal="center" vertical="top"/>
      <protection/>
    </xf>
    <xf numFmtId="0" fontId="28" fillId="0" borderId="0" xfId="83" applyFont="1" applyBorder="1" applyAlignment="1">
      <alignment wrapText="1"/>
      <protection/>
    </xf>
    <xf numFmtId="0" fontId="28" fillId="0" borderId="0" xfId="83" applyFont="1" applyBorder="1" applyAlignment="1">
      <alignment horizontal="center" wrapText="1"/>
      <protection/>
    </xf>
    <xf numFmtId="3" fontId="28" fillId="0" borderId="0" xfId="83" applyNumberFormat="1" applyFont="1" applyBorder="1" applyAlignment="1">
      <alignment horizontal="right"/>
      <protection/>
    </xf>
    <xf numFmtId="0" fontId="28" fillId="0" borderId="0" xfId="83" applyFont="1" applyFill="1" applyBorder="1" applyAlignment="1">
      <alignment horizontal="center" wrapText="1"/>
      <protection/>
    </xf>
    <xf numFmtId="3" fontId="28" fillId="0" borderId="0" xfId="83" applyNumberFormat="1" applyFont="1" applyFill="1" applyBorder="1" applyAlignment="1">
      <alignment horizontal="center"/>
      <protection/>
    </xf>
    <xf numFmtId="3" fontId="28" fillId="0" borderId="0" xfId="83" applyNumberFormat="1" applyFont="1" applyBorder="1" applyAlignment="1">
      <alignment horizontal="center"/>
      <protection/>
    </xf>
    <xf numFmtId="3" fontId="25" fillId="0" borderId="0" xfId="83" applyNumberFormat="1" applyFont="1" applyBorder="1" applyAlignment="1">
      <alignment horizontal="center"/>
      <protection/>
    </xf>
    <xf numFmtId="0" fontId="28" fillId="0" borderId="0" xfId="83" applyFont="1" applyBorder="1" applyAlignment="1">
      <alignment horizontal="center"/>
      <protection/>
    </xf>
    <xf numFmtId="0" fontId="28" fillId="0" borderId="0" xfId="83" applyFont="1" applyBorder="1" applyAlignment="1">
      <alignment vertical="center"/>
      <protection/>
    </xf>
    <xf numFmtId="0" fontId="25" fillId="0" borderId="0" xfId="83" applyFont="1" applyBorder="1" applyAlignment="1">
      <alignment/>
      <protection/>
    </xf>
    <xf numFmtId="3" fontId="23" fillId="0" borderId="0" xfId="0" applyNumberFormat="1" applyFont="1" applyAlignment="1">
      <alignment horizontal="left" vertical="top"/>
    </xf>
    <xf numFmtId="0" fontId="28" fillId="0" borderId="0" xfId="0" applyFont="1" applyAlignment="1">
      <alignment horizontal="left"/>
    </xf>
    <xf numFmtId="3" fontId="39" fillId="0" borderId="0" xfId="64" applyNumberFormat="1" applyFont="1">
      <alignment/>
      <protection/>
    </xf>
    <xf numFmtId="0" fontId="39" fillId="0" borderId="0" xfId="64" applyNumberFormat="1" applyFont="1">
      <alignment/>
      <protection/>
    </xf>
    <xf numFmtId="204" fontId="45" fillId="0" borderId="0" xfId="64" applyNumberFormat="1" applyFont="1" applyAlignment="1">
      <alignment horizontal="right"/>
      <protection/>
    </xf>
    <xf numFmtId="3" fontId="46" fillId="0" borderId="0" xfId="64" applyNumberFormat="1" applyFont="1">
      <alignment/>
      <protection/>
    </xf>
    <xf numFmtId="3" fontId="39" fillId="24" borderId="31" xfId="64" applyNumberFormat="1" applyFont="1" applyFill="1" applyBorder="1">
      <alignment/>
      <protection/>
    </xf>
    <xf numFmtId="3" fontId="47" fillId="24" borderId="32" xfId="64" applyNumberFormat="1" applyFont="1" applyFill="1" applyBorder="1" applyAlignment="1">
      <alignment horizontal="center"/>
      <protection/>
    </xf>
    <xf numFmtId="3" fontId="39" fillId="24" borderId="33" xfId="64" applyNumberFormat="1" applyFont="1" applyFill="1" applyBorder="1">
      <alignment/>
      <protection/>
    </xf>
    <xf numFmtId="3" fontId="47" fillId="24" borderId="34" xfId="64" applyNumberFormat="1" applyFont="1" applyFill="1" applyBorder="1">
      <alignment/>
      <protection/>
    </xf>
    <xf numFmtId="3" fontId="39" fillId="0" borderId="35" xfId="64" applyNumberFormat="1" applyFont="1" applyBorder="1">
      <alignment/>
      <protection/>
    </xf>
    <xf numFmtId="3" fontId="39" fillId="0" borderId="33" xfId="64" applyNumberFormat="1" applyFont="1" applyBorder="1">
      <alignment/>
      <protection/>
    </xf>
    <xf numFmtId="0" fontId="39" fillId="0" borderId="33" xfId="64" applyNumberFormat="1" applyFont="1" applyBorder="1">
      <alignment/>
      <protection/>
    </xf>
    <xf numFmtId="3" fontId="39" fillId="0" borderId="34" xfId="64" applyNumberFormat="1" applyFont="1" applyBorder="1">
      <alignment/>
      <protection/>
    </xf>
    <xf numFmtId="3" fontId="47" fillId="24" borderId="33" xfId="64" applyNumberFormat="1" applyFont="1" applyFill="1" applyBorder="1">
      <alignment/>
      <protection/>
    </xf>
    <xf numFmtId="0" fontId="39" fillId="24" borderId="33" xfId="64" applyNumberFormat="1" applyFont="1" applyFill="1" applyBorder="1">
      <alignment/>
      <protection/>
    </xf>
    <xf numFmtId="3" fontId="48" fillId="0" borderId="33" xfId="64" applyNumberFormat="1" applyFont="1" applyBorder="1">
      <alignment/>
      <protection/>
    </xf>
    <xf numFmtId="3" fontId="49" fillId="0" borderId="33" xfId="64" applyNumberFormat="1" applyFont="1" applyBorder="1">
      <alignment/>
      <protection/>
    </xf>
    <xf numFmtId="0" fontId="49" fillId="0" borderId="33" xfId="64" applyNumberFormat="1" applyFont="1" applyBorder="1">
      <alignment/>
      <protection/>
    </xf>
    <xf numFmtId="3" fontId="50" fillId="0" borderId="33" xfId="64" applyNumberFormat="1" applyFont="1" applyBorder="1">
      <alignment/>
      <protection/>
    </xf>
    <xf numFmtId="3" fontId="51" fillId="0" borderId="33" xfId="64" applyNumberFormat="1" applyFont="1" applyBorder="1">
      <alignment/>
      <protection/>
    </xf>
    <xf numFmtId="3" fontId="52" fillId="0" borderId="33" xfId="64" applyNumberFormat="1" applyFont="1" applyBorder="1">
      <alignment/>
      <protection/>
    </xf>
    <xf numFmtId="3" fontId="47" fillId="0" borderId="34" xfId="64" applyNumberFormat="1" applyFont="1" applyBorder="1">
      <alignment/>
      <protection/>
    </xf>
    <xf numFmtId="3" fontId="39" fillId="0" borderId="33" xfId="64" applyNumberFormat="1" applyFont="1" applyFill="1" applyBorder="1" applyAlignment="1">
      <alignment horizontal="left" indent="1"/>
      <protection/>
    </xf>
    <xf numFmtId="3" fontId="39" fillId="26" borderId="33" xfId="64" applyNumberFormat="1" applyFont="1" applyFill="1" applyBorder="1">
      <alignment/>
      <protection/>
    </xf>
    <xf numFmtId="3" fontId="47" fillId="26" borderId="33" xfId="64" applyNumberFormat="1" applyFont="1" applyFill="1" applyBorder="1">
      <alignment/>
      <protection/>
    </xf>
    <xf numFmtId="0" fontId="47" fillId="26" borderId="33" xfId="64" applyNumberFormat="1" applyFont="1" applyFill="1" applyBorder="1">
      <alignment/>
      <protection/>
    </xf>
    <xf numFmtId="3" fontId="49" fillId="26" borderId="33" xfId="64" applyNumberFormat="1" applyFont="1" applyFill="1" applyBorder="1">
      <alignment/>
      <protection/>
    </xf>
    <xf numFmtId="3" fontId="39" fillId="27" borderId="33" xfId="64" applyNumberFormat="1" applyFont="1" applyFill="1" applyBorder="1">
      <alignment/>
      <protection/>
    </xf>
    <xf numFmtId="3" fontId="39" fillId="28" borderId="33" xfId="64" applyNumberFormat="1" applyFont="1" applyFill="1" applyBorder="1">
      <alignment/>
      <protection/>
    </xf>
    <xf numFmtId="0" fontId="39" fillId="28" borderId="33" xfId="64" applyNumberFormat="1" applyFont="1" applyFill="1" applyBorder="1">
      <alignment/>
      <protection/>
    </xf>
    <xf numFmtId="3" fontId="39" fillId="0" borderId="35" xfId="64" applyNumberFormat="1" applyFont="1" applyFill="1" applyBorder="1">
      <alignment/>
      <protection/>
    </xf>
    <xf numFmtId="3" fontId="50" fillId="0" borderId="33" xfId="64" applyNumberFormat="1" applyFont="1" applyFill="1" applyBorder="1">
      <alignment/>
      <protection/>
    </xf>
    <xf numFmtId="3" fontId="51" fillId="0" borderId="33" xfId="64" applyNumberFormat="1" applyFont="1" applyFill="1" applyBorder="1">
      <alignment/>
      <protection/>
    </xf>
    <xf numFmtId="3" fontId="39" fillId="0" borderId="33" xfId="64" applyNumberFormat="1" applyFont="1" applyBorder="1" applyAlignment="1">
      <alignment horizontal="left" indent="1"/>
      <protection/>
    </xf>
    <xf numFmtId="10" fontId="39" fillId="0" borderId="33" xfId="64" applyNumberFormat="1" applyFont="1" applyBorder="1">
      <alignment/>
      <protection/>
    </xf>
    <xf numFmtId="3" fontId="39" fillId="0" borderId="33" xfId="64" applyNumberFormat="1" applyFont="1" applyFill="1" applyBorder="1">
      <alignment/>
      <protection/>
    </xf>
    <xf numFmtId="3" fontId="39" fillId="0" borderId="34" xfId="64" applyNumberFormat="1" applyFont="1" applyFill="1" applyBorder="1">
      <alignment/>
      <protection/>
    </xf>
    <xf numFmtId="3" fontId="39" fillId="0" borderId="0" xfId="64" applyNumberFormat="1" applyFont="1" applyFill="1">
      <alignment/>
      <protection/>
    </xf>
    <xf numFmtId="10" fontId="39" fillId="0" borderId="33" xfId="64" applyNumberFormat="1" applyFont="1" applyFill="1" applyBorder="1">
      <alignment/>
      <protection/>
    </xf>
    <xf numFmtId="0" fontId="39" fillId="0" borderId="33" xfId="64" applyNumberFormat="1" applyFont="1" applyFill="1" applyBorder="1">
      <alignment/>
      <protection/>
    </xf>
    <xf numFmtId="3" fontId="39" fillId="29" borderId="33" xfId="64" applyNumberFormat="1" applyFont="1" applyFill="1" applyBorder="1">
      <alignment/>
      <protection/>
    </xf>
    <xf numFmtId="3" fontId="39" fillId="30" borderId="33" xfId="64" applyNumberFormat="1" applyFont="1" applyFill="1" applyBorder="1">
      <alignment/>
      <protection/>
    </xf>
    <xf numFmtId="3" fontId="47" fillId="0" borderId="33" xfId="64" applyNumberFormat="1" applyFont="1" applyBorder="1">
      <alignment/>
      <protection/>
    </xf>
    <xf numFmtId="3" fontId="53" fillId="0" borderId="33" xfId="64" applyNumberFormat="1" applyFont="1" applyBorder="1">
      <alignment/>
      <protection/>
    </xf>
    <xf numFmtId="0" fontId="53" fillId="0" borderId="33" xfId="64" applyNumberFormat="1" applyFont="1" applyBorder="1">
      <alignment/>
      <protection/>
    </xf>
    <xf numFmtId="3" fontId="39" fillId="31" borderId="33" xfId="64" applyNumberFormat="1" applyFont="1" applyFill="1" applyBorder="1">
      <alignment/>
      <protection/>
    </xf>
    <xf numFmtId="3" fontId="39" fillId="27" borderId="33" xfId="64" applyNumberFormat="1" applyFont="1" applyFill="1" applyBorder="1" applyAlignment="1">
      <alignment horizontal="left" indent="1"/>
      <protection/>
    </xf>
    <xf numFmtId="10" fontId="39" fillId="27" borderId="33" xfId="64" applyNumberFormat="1" applyFont="1" applyFill="1" applyBorder="1">
      <alignment/>
      <protection/>
    </xf>
    <xf numFmtId="3" fontId="54" fillId="27" borderId="33" xfId="64" applyNumberFormat="1" applyFont="1" applyFill="1" applyBorder="1">
      <alignment/>
      <protection/>
    </xf>
    <xf numFmtId="3" fontId="47" fillId="0" borderId="33" xfId="64" applyNumberFormat="1" applyFont="1" applyBorder="1" applyAlignment="1">
      <alignment horizontal="left" indent="1"/>
      <protection/>
    </xf>
    <xf numFmtId="10" fontId="47" fillId="0" borderId="33" xfId="64" applyNumberFormat="1" applyFont="1" applyBorder="1">
      <alignment/>
      <protection/>
    </xf>
    <xf numFmtId="3" fontId="46" fillId="0" borderId="33" xfId="64" applyNumberFormat="1" applyFont="1" applyBorder="1">
      <alignment/>
      <protection/>
    </xf>
    <xf numFmtId="3" fontId="39" fillId="26" borderId="33" xfId="64" applyNumberFormat="1" applyFont="1" applyFill="1" applyBorder="1" applyAlignment="1">
      <alignment horizontal="left" indent="1"/>
      <protection/>
    </xf>
    <xf numFmtId="10" fontId="39" fillId="26" borderId="33" xfId="64" applyNumberFormat="1" applyFont="1" applyFill="1" applyBorder="1">
      <alignment/>
      <protection/>
    </xf>
    <xf numFmtId="3" fontId="47" fillId="0" borderId="34" xfId="64" applyNumberFormat="1" applyFont="1" applyFill="1" applyBorder="1">
      <alignment/>
      <protection/>
    </xf>
    <xf numFmtId="3" fontId="47" fillId="0" borderId="33" xfId="64" applyNumberFormat="1" applyFont="1" applyFill="1" applyBorder="1">
      <alignment/>
      <protection/>
    </xf>
    <xf numFmtId="3" fontId="47" fillId="26" borderId="34" xfId="64" applyNumberFormat="1" applyFont="1" applyFill="1" applyBorder="1">
      <alignment/>
      <protection/>
    </xf>
    <xf numFmtId="9" fontId="39" fillId="0" borderId="33" xfId="64" applyNumberFormat="1" applyFont="1" applyFill="1" applyBorder="1">
      <alignment/>
      <protection/>
    </xf>
    <xf numFmtId="3" fontId="52" fillId="0" borderId="0" xfId="64" applyNumberFormat="1" applyFont="1" applyFill="1">
      <alignment/>
      <protection/>
    </xf>
    <xf numFmtId="3" fontId="39" fillId="26" borderId="34" xfId="64" applyNumberFormat="1" applyFont="1" applyFill="1" applyBorder="1">
      <alignment/>
      <protection/>
    </xf>
    <xf numFmtId="3" fontId="39" fillId="0" borderId="0" xfId="64" applyNumberFormat="1" applyFont="1" applyBorder="1">
      <alignment/>
      <protection/>
    </xf>
    <xf numFmtId="0" fontId="47" fillId="0" borderId="33" xfId="64" applyNumberFormat="1" applyFont="1" applyFill="1" applyBorder="1">
      <alignment/>
      <protection/>
    </xf>
    <xf numFmtId="3" fontId="52" fillId="0" borderId="34" xfId="64" applyNumberFormat="1" applyFont="1" applyFill="1" applyBorder="1">
      <alignment/>
      <protection/>
    </xf>
    <xf numFmtId="3" fontId="39" fillId="32" borderId="33" xfId="64" applyNumberFormat="1" applyFont="1" applyFill="1" applyBorder="1">
      <alignment/>
      <protection/>
    </xf>
    <xf numFmtId="3" fontId="39" fillId="32" borderId="34" xfId="64" applyNumberFormat="1" applyFont="1" applyFill="1" applyBorder="1">
      <alignment/>
      <protection/>
    </xf>
    <xf numFmtId="3" fontId="52" fillId="0" borderId="35" xfId="64" applyNumberFormat="1" applyFont="1" applyFill="1" applyBorder="1">
      <alignment/>
      <protection/>
    </xf>
    <xf numFmtId="3" fontId="54" fillId="0" borderId="34" xfId="64" applyNumberFormat="1" applyFont="1" applyFill="1" applyBorder="1">
      <alignment/>
      <protection/>
    </xf>
    <xf numFmtId="3" fontId="52" fillId="0" borderId="0" xfId="64" applyNumberFormat="1" applyFont="1" applyFill="1" applyBorder="1">
      <alignment/>
      <protection/>
    </xf>
    <xf numFmtId="3" fontId="47" fillId="33" borderId="35" xfId="64" applyNumberFormat="1" applyFont="1" applyFill="1" applyBorder="1" applyAlignment="1">
      <alignment horizontal="left"/>
      <protection/>
    </xf>
    <xf numFmtId="3" fontId="47" fillId="33" borderId="33" xfId="64" applyNumberFormat="1" applyFont="1" applyFill="1" applyBorder="1" applyAlignment="1">
      <alignment horizontal="left"/>
      <protection/>
    </xf>
    <xf numFmtId="3" fontId="47" fillId="33" borderId="33" xfId="64" applyNumberFormat="1" applyFont="1" applyFill="1" applyBorder="1" applyAlignment="1">
      <alignment horizontal="center"/>
      <protection/>
    </xf>
    <xf numFmtId="3" fontId="47" fillId="33" borderId="34" xfId="64" applyNumberFormat="1" applyFont="1" applyFill="1" applyBorder="1" applyAlignment="1">
      <alignment horizontal="center"/>
      <protection/>
    </xf>
    <xf numFmtId="3" fontId="47" fillId="0" borderId="0" xfId="64" applyNumberFormat="1" applyFont="1">
      <alignment/>
      <protection/>
    </xf>
    <xf numFmtId="3" fontId="47" fillId="0" borderId="0" xfId="64" applyNumberFormat="1" applyFont="1" applyFill="1">
      <alignment/>
      <protection/>
    </xf>
    <xf numFmtId="3" fontId="39" fillId="0" borderId="33" xfId="64" applyNumberFormat="1" applyFont="1" applyBorder="1" applyAlignment="1">
      <alignment horizontal="center"/>
      <protection/>
    </xf>
    <xf numFmtId="3" fontId="39" fillId="0" borderId="34" xfId="64" applyNumberFormat="1" applyFont="1" applyBorder="1" applyAlignment="1">
      <alignment horizontal="center"/>
      <protection/>
    </xf>
    <xf numFmtId="3" fontId="47" fillId="0" borderId="35" xfId="64" applyNumberFormat="1" applyFont="1" applyBorder="1">
      <alignment/>
      <protection/>
    </xf>
    <xf numFmtId="3" fontId="47" fillId="23" borderId="33" xfId="64" applyNumberFormat="1" applyFont="1" applyFill="1" applyBorder="1">
      <alignment/>
      <protection/>
    </xf>
    <xf numFmtId="0" fontId="47" fillId="23" borderId="33" xfId="64" applyNumberFormat="1" applyFont="1" applyFill="1" applyBorder="1">
      <alignment/>
      <protection/>
    </xf>
    <xf numFmtId="0" fontId="47" fillId="0" borderId="33" xfId="64" applyNumberFormat="1" applyFont="1" applyBorder="1">
      <alignment/>
      <protection/>
    </xf>
    <xf numFmtId="3" fontId="51" fillId="0" borderId="34" xfId="64" applyNumberFormat="1" applyFont="1" applyBorder="1">
      <alignment/>
      <protection/>
    </xf>
    <xf numFmtId="3" fontId="51" fillId="0" borderId="33" xfId="64" applyNumberFormat="1" applyFont="1" applyFill="1" applyBorder="1" applyAlignment="1">
      <alignment horizontal="center" wrapText="1"/>
      <protection/>
    </xf>
    <xf numFmtId="3" fontId="54" fillId="0" borderId="35" xfId="64" applyNumberFormat="1" applyFont="1" applyBorder="1">
      <alignment/>
      <protection/>
    </xf>
    <xf numFmtId="0" fontId="49" fillId="0" borderId="33" xfId="69" applyFont="1" applyBorder="1" applyAlignment="1">
      <alignment wrapText="1"/>
      <protection/>
    </xf>
    <xf numFmtId="3" fontId="49" fillId="0" borderId="33" xfId="69" applyNumberFormat="1" applyFont="1" applyBorder="1" applyAlignment="1">
      <alignment vertical="center"/>
      <protection/>
    </xf>
    <xf numFmtId="3" fontId="47" fillId="0" borderId="35" xfId="64" applyNumberFormat="1" applyFont="1" applyBorder="1" applyProtection="1">
      <alignment/>
      <protection locked="0"/>
    </xf>
    <xf numFmtId="3" fontId="51" fillId="0" borderId="33" xfId="64" applyNumberFormat="1" applyFont="1" applyBorder="1" applyProtection="1">
      <alignment/>
      <protection locked="0"/>
    </xf>
    <xf numFmtId="3" fontId="51" fillId="0" borderId="34" xfId="64" applyNumberFormat="1" applyFont="1" applyBorder="1" applyProtection="1">
      <alignment/>
      <protection locked="0"/>
    </xf>
    <xf numFmtId="3" fontId="47" fillId="0" borderId="0" xfId="64" applyNumberFormat="1" applyFont="1" applyProtection="1">
      <alignment/>
      <protection locked="0"/>
    </xf>
    <xf numFmtId="3" fontId="39" fillId="0" borderId="0" xfId="64" applyNumberFormat="1" applyFont="1" applyProtection="1">
      <alignment/>
      <protection locked="0"/>
    </xf>
    <xf numFmtId="3" fontId="39" fillId="0" borderId="35" xfId="64" applyNumberFormat="1" applyFont="1" applyBorder="1" applyProtection="1">
      <alignment/>
      <protection locked="0"/>
    </xf>
    <xf numFmtId="3" fontId="39" fillId="0" borderId="33" xfId="64" applyNumberFormat="1" applyFont="1" applyBorder="1" applyProtection="1">
      <alignment/>
      <protection locked="0"/>
    </xf>
    <xf numFmtId="3" fontId="39" fillId="0" borderId="34" xfId="64" applyNumberFormat="1" applyFont="1" applyBorder="1" applyProtection="1">
      <alignment/>
      <protection locked="0"/>
    </xf>
    <xf numFmtId="0" fontId="49" fillId="0" borderId="33" xfId="69" applyFont="1" applyBorder="1">
      <alignment/>
      <protection/>
    </xf>
    <xf numFmtId="3" fontId="39" fillId="0" borderId="35" xfId="69" applyNumberFormat="1" applyFont="1" applyBorder="1" applyAlignment="1">
      <alignment horizontal="left"/>
      <protection/>
    </xf>
    <xf numFmtId="0" fontId="39" fillId="26" borderId="33" xfId="64" applyNumberFormat="1" applyFont="1" applyFill="1" applyBorder="1">
      <alignment/>
      <protection/>
    </xf>
    <xf numFmtId="3" fontId="39" fillId="0" borderId="35" xfId="69" applyNumberFormat="1" applyFont="1" applyBorder="1">
      <alignment/>
      <protection/>
    </xf>
    <xf numFmtId="3" fontId="39" fillId="0" borderId="36" xfId="64" applyNumberFormat="1" applyFont="1" applyBorder="1">
      <alignment/>
      <protection/>
    </xf>
    <xf numFmtId="3" fontId="39" fillId="0" borderId="37" xfId="64" applyNumberFormat="1" applyFont="1" applyBorder="1">
      <alignment/>
      <protection/>
    </xf>
    <xf numFmtId="0" fontId="39" fillId="0" borderId="37" xfId="64" applyNumberFormat="1" applyFont="1" applyBorder="1">
      <alignment/>
      <protection/>
    </xf>
    <xf numFmtId="3" fontId="39" fillId="0" borderId="0" xfId="69" applyNumberFormat="1" applyFont="1" applyBorder="1">
      <alignment/>
      <protection/>
    </xf>
    <xf numFmtId="3" fontId="39" fillId="0" borderId="0" xfId="64" applyNumberFormat="1" applyFont="1" applyAlignment="1">
      <alignment/>
      <protection/>
    </xf>
    <xf numFmtId="3" fontId="39" fillId="0" borderId="0" xfId="69" applyNumberFormat="1" applyFont="1">
      <alignment/>
      <protection/>
    </xf>
    <xf numFmtId="3" fontId="23" fillId="0" borderId="0" xfId="0" applyNumberFormat="1" applyFont="1" applyAlignment="1">
      <alignment horizontal="left"/>
    </xf>
    <xf numFmtId="3" fontId="23" fillId="0" borderId="33" xfId="0" applyNumberFormat="1" applyFont="1" applyFill="1" applyBorder="1" applyAlignment="1">
      <alignment horizontal="center" vertical="center" wrapText="1"/>
    </xf>
    <xf numFmtId="3" fontId="34" fillId="0" borderId="34" xfId="0" applyNumberFormat="1" applyFont="1" applyFill="1" applyBorder="1" applyAlignment="1">
      <alignment horizontal="center" vertical="center" wrapText="1"/>
    </xf>
    <xf numFmtId="3" fontId="23" fillId="0" borderId="35" xfId="0" applyNumberFormat="1" applyFont="1" applyBorder="1" applyAlignment="1">
      <alignment vertical="top"/>
    </xf>
    <xf numFmtId="3" fontId="23" fillId="0" borderId="33" xfId="0" applyNumberFormat="1" applyFont="1" applyBorder="1" applyAlignment="1">
      <alignment horizontal="center" vertical="top"/>
    </xf>
    <xf numFmtId="3" fontId="22" fillId="0" borderId="33" xfId="0" applyNumberFormat="1" applyFont="1" applyBorder="1" applyAlignment="1">
      <alignment/>
    </xf>
    <xf numFmtId="3" fontId="24" fillId="0" borderId="33" xfId="0" applyNumberFormat="1" applyFont="1" applyBorder="1" applyAlignment="1">
      <alignment/>
    </xf>
    <xf numFmtId="3" fontId="23" fillId="0" borderId="33" xfId="0" applyNumberFormat="1" applyFont="1" applyFill="1" applyBorder="1" applyAlignment="1">
      <alignment/>
    </xf>
    <xf numFmtId="3" fontId="23" fillId="0" borderId="34" xfId="0" applyNumberFormat="1" applyFont="1" applyBorder="1" applyAlignment="1">
      <alignment/>
    </xf>
    <xf numFmtId="3" fontId="23" fillId="0" borderId="33" xfId="0" applyNumberFormat="1" applyFont="1" applyBorder="1" applyAlignment="1">
      <alignment/>
    </xf>
    <xf numFmtId="3" fontId="29" fillId="0" borderId="37" xfId="0" applyNumberFormat="1" applyFont="1" applyBorder="1" applyAlignment="1">
      <alignment vertical="center"/>
    </xf>
    <xf numFmtId="3" fontId="23" fillId="0" borderId="15" xfId="0" applyNumberFormat="1" applyFont="1" applyBorder="1" applyAlignment="1">
      <alignment vertical="top"/>
    </xf>
    <xf numFmtId="3" fontId="30" fillId="0" borderId="15" xfId="0" applyNumberFormat="1" applyFont="1" applyBorder="1" applyAlignment="1">
      <alignment vertical="top"/>
    </xf>
    <xf numFmtId="3" fontId="30" fillId="0" borderId="15" xfId="0" applyNumberFormat="1" applyFont="1" applyBorder="1" applyAlignment="1">
      <alignment vertical="center"/>
    </xf>
    <xf numFmtId="3" fontId="23" fillId="0" borderId="15" xfId="0" applyNumberFormat="1" applyFont="1" applyBorder="1" applyAlignment="1">
      <alignment vertical="center"/>
    </xf>
    <xf numFmtId="3" fontId="23" fillId="0" borderId="38" xfId="0" applyNumberFormat="1" applyFont="1" applyBorder="1" applyAlignment="1">
      <alignment vertical="center"/>
    </xf>
    <xf numFmtId="3" fontId="23" fillId="0" borderId="0" xfId="0" applyNumberFormat="1" applyFont="1" applyBorder="1" applyAlignment="1">
      <alignment horizontal="right" vertical="top"/>
    </xf>
    <xf numFmtId="3" fontId="23" fillId="0" borderId="15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left"/>
    </xf>
    <xf numFmtId="3" fontId="23" fillId="0" borderId="38" xfId="0" applyNumberFormat="1" applyFont="1" applyBorder="1" applyAlignment="1">
      <alignment vertical="top"/>
    </xf>
    <xf numFmtId="3" fontId="23" fillId="0" borderId="11" xfId="0" applyNumberFormat="1" applyFont="1" applyBorder="1" applyAlignment="1">
      <alignment horizontal="center" vertical="top"/>
    </xf>
    <xf numFmtId="3" fontId="23" fillId="0" borderId="39" xfId="0" applyNumberFormat="1" applyFont="1" applyBorder="1" applyAlignment="1">
      <alignment horizontal="center" vertical="top"/>
    </xf>
    <xf numFmtId="3" fontId="23" fillId="0" borderId="39" xfId="0" applyNumberFormat="1" applyFont="1" applyBorder="1" applyAlignment="1">
      <alignment vertical="center"/>
    </xf>
    <xf numFmtId="0" fontId="40" fillId="0" borderId="33" xfId="63" applyFont="1" applyFill="1" applyBorder="1" applyAlignment="1">
      <alignment wrapText="1"/>
      <protection/>
    </xf>
    <xf numFmtId="0" fontId="28" fillId="0" borderId="33" xfId="77" applyFont="1" applyFill="1" applyBorder="1" applyAlignment="1">
      <alignment horizontal="center" vertical="center"/>
      <protection/>
    </xf>
    <xf numFmtId="3" fontId="28" fillId="0" borderId="33" xfId="77" applyNumberFormat="1" applyFont="1" applyFill="1" applyBorder="1" applyAlignment="1">
      <alignment vertical="center"/>
      <protection/>
    </xf>
    <xf numFmtId="3" fontId="28" fillId="0" borderId="33" xfId="77" applyNumberFormat="1" applyFont="1" applyFill="1" applyBorder="1" applyAlignment="1">
      <alignment horizontal="right" vertical="center"/>
      <protection/>
    </xf>
    <xf numFmtId="0" fontId="28" fillId="0" borderId="0" xfId="77" applyFont="1" applyFill="1">
      <alignment/>
      <protection/>
    </xf>
    <xf numFmtId="0" fontId="28" fillId="0" borderId="0" xfId="77" applyFont="1" applyFill="1" applyAlignment="1">
      <alignment vertical="center"/>
      <protection/>
    </xf>
    <xf numFmtId="3" fontId="27" fillId="0" borderId="33" xfId="81" applyNumberFormat="1" applyFont="1" applyFill="1" applyBorder="1" applyAlignment="1">
      <alignment vertical="center"/>
      <protection/>
    </xf>
    <xf numFmtId="0" fontId="28" fillId="0" borderId="0" xfId="0" applyFont="1" applyFill="1" applyBorder="1" applyAlignment="1">
      <alignment wrapText="1"/>
    </xf>
    <xf numFmtId="3" fontId="23" fillId="0" borderId="33" xfId="79" applyNumberFormat="1" applyFont="1" applyBorder="1" applyAlignment="1">
      <alignment horizontal="center"/>
      <protection/>
    </xf>
    <xf numFmtId="0" fontId="28" fillId="0" borderId="33" xfId="83" applyFont="1" applyFill="1" applyBorder="1" applyAlignment="1">
      <alignment horizontal="center"/>
      <protection/>
    </xf>
    <xf numFmtId="0" fontId="28" fillId="0" borderId="33" xfId="81" applyFont="1" applyFill="1" applyBorder="1" applyAlignment="1">
      <alignment horizontal="center" wrapText="1"/>
      <protection/>
    </xf>
    <xf numFmtId="0" fontId="28" fillId="0" borderId="33" xfId="83" applyFont="1" applyFill="1" applyBorder="1" applyAlignment="1">
      <alignment horizontal="center" vertical="center"/>
      <protection/>
    </xf>
    <xf numFmtId="3" fontId="28" fillId="0" borderId="33" xfId="75" applyNumberFormat="1" applyFont="1" applyFill="1" applyBorder="1" applyAlignment="1">
      <alignment horizontal="right" vertical="center"/>
      <protection/>
    </xf>
    <xf numFmtId="3" fontId="28" fillId="0" borderId="33" xfId="81" applyNumberFormat="1" applyFont="1" applyFill="1" applyBorder="1" applyAlignment="1">
      <alignment horizontal="right" vertical="center"/>
      <protection/>
    </xf>
    <xf numFmtId="3" fontId="28" fillId="0" borderId="33" xfId="73" applyNumberFormat="1" applyFont="1" applyFill="1" applyBorder="1" applyAlignment="1">
      <alignment horizontal="right" vertical="center"/>
      <protection/>
    </xf>
    <xf numFmtId="0" fontId="28" fillId="0" borderId="33" xfId="83" applyFont="1" applyFill="1" applyBorder="1" applyAlignment="1">
      <alignment horizontal="center" vertical="top"/>
      <protection/>
    </xf>
    <xf numFmtId="0" fontId="28" fillId="0" borderId="33" xfId="83" applyFont="1" applyBorder="1" applyAlignment="1">
      <alignment wrapText="1"/>
      <protection/>
    </xf>
    <xf numFmtId="0" fontId="28" fillId="0" borderId="33" xfId="83" applyFont="1" applyBorder="1" applyAlignment="1">
      <alignment horizontal="center" wrapText="1"/>
      <protection/>
    </xf>
    <xf numFmtId="3" fontId="28" fillId="0" borderId="33" xfId="83" applyNumberFormat="1" applyFont="1" applyBorder="1">
      <alignment/>
      <protection/>
    </xf>
    <xf numFmtId="3" fontId="28" fillId="0" borderId="33" xfId="83" applyNumberFormat="1" applyFont="1" applyFill="1" applyBorder="1" applyAlignment="1">
      <alignment horizontal="right"/>
      <protection/>
    </xf>
    <xf numFmtId="0" fontId="23" fillId="0" borderId="0" xfId="0" applyFont="1" applyAlignment="1">
      <alignment/>
    </xf>
    <xf numFmtId="3" fontId="23" fillId="0" borderId="40" xfId="0" applyNumberFormat="1" applyFont="1" applyFill="1" applyBorder="1" applyAlignment="1">
      <alignment horizontal="center" vertical="top"/>
    </xf>
    <xf numFmtId="3" fontId="23" fillId="0" borderId="31" xfId="0" applyNumberFormat="1" applyFont="1" applyFill="1" applyBorder="1" applyAlignment="1">
      <alignment horizontal="center" vertical="top"/>
    </xf>
    <xf numFmtId="3" fontId="23" fillId="0" borderId="31" xfId="0" applyNumberFormat="1" applyFont="1" applyFill="1" applyBorder="1" applyAlignment="1">
      <alignment horizontal="center"/>
    </xf>
    <xf numFmtId="3" fontId="23" fillId="0" borderId="31" xfId="0" applyNumberFormat="1" applyFont="1" applyBorder="1" applyAlignment="1">
      <alignment horizontal="center"/>
    </xf>
    <xf numFmtId="3" fontId="22" fillId="0" borderId="31" xfId="0" applyNumberFormat="1" applyFont="1" applyBorder="1" applyAlignment="1">
      <alignment horizontal="center"/>
    </xf>
    <xf numFmtId="3" fontId="29" fillId="0" borderId="31" xfId="0" applyNumberFormat="1" applyFont="1" applyFill="1" applyBorder="1" applyAlignment="1">
      <alignment horizontal="center"/>
    </xf>
    <xf numFmtId="3" fontId="23" fillId="0" borderId="32" xfId="0" applyNumberFormat="1" applyFont="1" applyBorder="1" applyAlignment="1">
      <alignment horizontal="center"/>
    </xf>
    <xf numFmtId="3" fontId="23" fillId="0" borderId="33" xfId="0" applyNumberFormat="1" applyFont="1" applyFill="1" applyBorder="1" applyAlignment="1">
      <alignment horizontal="center" vertical="center"/>
    </xf>
    <xf numFmtId="3" fontId="23" fillId="0" borderId="33" xfId="72" applyNumberFormat="1" applyFont="1" applyFill="1" applyBorder="1" applyAlignment="1">
      <alignment horizontal="center" vertical="center" wrapText="1"/>
      <protection/>
    </xf>
    <xf numFmtId="3" fontId="23" fillId="0" borderId="33" xfId="0" applyNumberFormat="1" applyFont="1" applyBorder="1" applyAlignment="1">
      <alignment horizontal="center" vertical="center"/>
    </xf>
    <xf numFmtId="3" fontId="23" fillId="0" borderId="34" xfId="0" applyNumberFormat="1" applyFont="1" applyBorder="1" applyAlignment="1">
      <alignment horizontal="center" vertical="center" wrapText="1"/>
    </xf>
    <xf numFmtId="3" fontId="23" fillId="0" borderId="33" xfId="0" applyNumberFormat="1" applyFont="1" applyFill="1" applyBorder="1" applyAlignment="1">
      <alignment vertical="center"/>
    </xf>
    <xf numFmtId="3" fontId="24" fillId="0" borderId="33" xfId="0" applyNumberFormat="1" applyFont="1" applyFill="1" applyBorder="1" applyAlignment="1">
      <alignment vertical="center"/>
    </xf>
    <xf numFmtId="3" fontId="23" fillId="0" borderId="33" xfId="0" applyNumberFormat="1" applyFont="1" applyFill="1" applyBorder="1" applyAlignment="1">
      <alignment horizontal="right" vertical="top"/>
    </xf>
    <xf numFmtId="3" fontId="39" fillId="27" borderId="34" xfId="64" applyNumberFormat="1" applyFont="1" applyFill="1" applyBorder="1">
      <alignment/>
      <protection/>
    </xf>
    <xf numFmtId="3" fontId="49" fillId="26" borderId="34" xfId="64" applyNumberFormat="1" applyFont="1" applyFill="1" applyBorder="1">
      <alignment/>
      <protection/>
    </xf>
    <xf numFmtId="3" fontId="47" fillId="0" borderId="33" xfId="64" applyNumberFormat="1" applyFont="1" applyBorder="1" applyAlignment="1">
      <alignment horizontal="left"/>
      <protection/>
    </xf>
    <xf numFmtId="3" fontId="28" fillId="0" borderId="33" xfId="76" applyNumberFormat="1" applyFont="1" applyBorder="1" applyAlignment="1">
      <alignment vertical="center" wrapText="1"/>
      <protection/>
    </xf>
    <xf numFmtId="0" fontId="28" fillId="0" borderId="33" xfId="76" applyNumberFormat="1" applyFont="1" applyBorder="1" applyAlignment="1">
      <alignment horizontal="center" vertical="center" wrapText="1"/>
      <protection/>
    </xf>
    <xf numFmtId="0" fontId="40" fillId="0" borderId="41" xfId="63" applyFont="1" applyFill="1" applyBorder="1" applyAlignment="1">
      <alignment wrapText="1"/>
      <protection/>
    </xf>
    <xf numFmtId="3" fontId="28" fillId="0" borderId="42" xfId="77" applyNumberFormat="1" applyFont="1" applyFill="1" applyBorder="1">
      <alignment/>
      <protection/>
    </xf>
    <xf numFmtId="3" fontId="28" fillId="0" borderId="42" xfId="77" applyNumberFormat="1" applyFont="1" applyFill="1" applyBorder="1" applyAlignment="1">
      <alignment vertical="center"/>
      <protection/>
    </xf>
    <xf numFmtId="49" fontId="22" fillId="0" borderId="43" xfId="72" applyNumberFormat="1" applyFont="1" applyFill="1" applyBorder="1" applyAlignment="1">
      <alignment horizontal="center" vertical="center" textRotation="90"/>
      <protection/>
    </xf>
    <xf numFmtId="3" fontId="22" fillId="0" borderId="44" xfId="72" applyNumberFormat="1" applyFont="1" applyFill="1" applyBorder="1" applyAlignment="1">
      <alignment horizontal="center" vertical="center" textRotation="90"/>
      <protection/>
    </xf>
    <xf numFmtId="3" fontId="22" fillId="0" borderId="44" xfId="72" applyNumberFormat="1" applyFont="1" applyFill="1" applyBorder="1" applyAlignment="1">
      <alignment horizontal="center" vertical="center" wrapText="1"/>
      <protection/>
    </xf>
    <xf numFmtId="3" fontId="24" fillId="0" borderId="44" xfId="72" applyNumberFormat="1" applyFont="1" applyFill="1" applyBorder="1" applyAlignment="1">
      <alignment horizontal="center" vertical="center"/>
      <protection/>
    </xf>
    <xf numFmtId="3" fontId="23" fillId="0" borderId="44" xfId="72" applyNumberFormat="1" applyFont="1" applyFill="1" applyBorder="1" applyAlignment="1">
      <alignment horizontal="center" vertical="center" wrapText="1"/>
      <protection/>
    </xf>
    <xf numFmtId="49" fontId="28" fillId="0" borderId="41" xfId="72" applyNumberFormat="1" applyFont="1" applyFill="1" applyBorder="1" applyAlignment="1">
      <alignment horizontal="center"/>
      <protection/>
    </xf>
    <xf numFmtId="3" fontId="25" fillId="0" borderId="33" xfId="72" applyNumberFormat="1" applyFont="1" applyFill="1" applyBorder="1" applyAlignment="1">
      <alignment horizontal="center"/>
      <protection/>
    </xf>
    <xf numFmtId="3" fontId="28" fillId="0" borderId="33" xfId="72" applyNumberFormat="1" applyFont="1" applyFill="1" applyBorder="1" applyAlignment="1">
      <alignment horizontal="center"/>
      <protection/>
    </xf>
    <xf numFmtId="3" fontId="25" fillId="0" borderId="33" xfId="72" applyNumberFormat="1" applyFont="1" applyFill="1" applyBorder="1">
      <alignment/>
      <protection/>
    </xf>
    <xf numFmtId="49" fontId="33" fillId="0" borderId="41" xfId="72" applyNumberFormat="1" applyFont="1" applyFill="1" applyBorder="1" applyAlignment="1">
      <alignment horizontal="center"/>
      <protection/>
    </xf>
    <xf numFmtId="3" fontId="33" fillId="0" borderId="33" xfId="72" applyNumberFormat="1" applyFont="1" applyFill="1" applyBorder="1" applyAlignment="1">
      <alignment horizontal="center"/>
      <protection/>
    </xf>
    <xf numFmtId="3" fontId="33" fillId="0" borderId="33" xfId="72" applyNumberFormat="1" applyFont="1" applyFill="1" applyBorder="1" applyAlignment="1">
      <alignment horizontal="left" indent="2"/>
      <protection/>
    </xf>
    <xf numFmtId="3" fontId="33" fillId="0" borderId="33" xfId="72" applyNumberFormat="1" applyFont="1" applyFill="1" applyBorder="1">
      <alignment/>
      <protection/>
    </xf>
    <xf numFmtId="3" fontId="28" fillId="0" borderId="33" xfId="72" applyNumberFormat="1" applyFont="1" applyFill="1" applyBorder="1" applyAlignment="1">
      <alignment horizontal="left" indent="3"/>
      <protection/>
    </xf>
    <xf numFmtId="3" fontId="28" fillId="0" borderId="33" xfId="72" applyNumberFormat="1" applyFont="1" applyFill="1" applyBorder="1">
      <alignment/>
      <protection/>
    </xf>
    <xf numFmtId="49" fontId="28" fillId="0" borderId="41" xfId="72" applyNumberFormat="1" applyFont="1" applyFill="1" applyBorder="1" applyAlignment="1">
      <alignment horizontal="center" vertical="center"/>
      <protection/>
    </xf>
    <xf numFmtId="3" fontId="25" fillId="0" borderId="33" xfId="72" applyNumberFormat="1" applyFont="1" applyFill="1" applyBorder="1" applyAlignment="1">
      <alignment horizontal="center" vertical="center"/>
      <protection/>
    </xf>
    <xf numFmtId="3" fontId="25" fillId="0" borderId="33" xfId="72" applyNumberFormat="1" applyFont="1" applyFill="1" applyBorder="1" applyAlignment="1">
      <alignment vertical="center"/>
      <protection/>
    </xf>
    <xf numFmtId="3" fontId="28" fillId="0" borderId="33" xfId="72" applyNumberFormat="1" applyFont="1" applyFill="1" applyBorder="1" applyAlignment="1">
      <alignment horizontal="left" indent="2"/>
      <protection/>
    </xf>
    <xf numFmtId="3" fontId="28" fillId="0" borderId="33" xfId="72" applyNumberFormat="1" applyFont="1" applyFill="1" applyBorder="1" applyAlignment="1">
      <alignment/>
      <protection/>
    </xf>
    <xf numFmtId="0" fontId="25" fillId="0" borderId="41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5" fillId="0" borderId="33" xfId="0" applyFont="1" applyBorder="1" applyAlignment="1">
      <alignment/>
    </xf>
    <xf numFmtId="3" fontId="25" fillId="0" borderId="33" xfId="0" applyNumberFormat="1" applyFont="1" applyBorder="1" applyAlignment="1">
      <alignment/>
    </xf>
    <xf numFmtId="3" fontId="25" fillId="0" borderId="33" xfId="0" applyNumberFormat="1" applyFont="1" applyFill="1" applyBorder="1" applyAlignment="1">
      <alignment/>
    </xf>
    <xf numFmtId="49" fontId="28" fillId="0" borderId="45" xfId="72" applyNumberFormat="1" applyFont="1" applyFill="1" applyBorder="1" applyAlignment="1">
      <alignment horizontal="center" vertical="center"/>
      <protection/>
    </xf>
    <xf numFmtId="3" fontId="25" fillId="0" borderId="46" xfId="72" applyNumberFormat="1" applyFont="1" applyFill="1" applyBorder="1" applyAlignment="1">
      <alignment horizontal="center" vertical="center"/>
      <protection/>
    </xf>
    <xf numFmtId="3" fontId="28" fillId="0" borderId="46" xfId="72" applyNumberFormat="1" applyFont="1" applyFill="1" applyBorder="1" applyAlignment="1">
      <alignment horizontal="center" vertical="center"/>
      <protection/>
    </xf>
    <xf numFmtId="3" fontId="25" fillId="0" borderId="46" xfId="72" applyNumberFormat="1" applyFont="1" applyFill="1" applyBorder="1" applyAlignment="1">
      <alignment vertical="center"/>
      <protection/>
    </xf>
    <xf numFmtId="3" fontId="39" fillId="0" borderId="33" xfId="64" applyNumberFormat="1" applyFont="1" applyFill="1" applyBorder="1" applyAlignment="1">
      <alignment horizontal="left"/>
      <protection/>
    </xf>
    <xf numFmtId="3" fontId="39" fillId="34" borderId="33" xfId="64" applyNumberFormat="1" applyFont="1" applyFill="1" applyBorder="1">
      <alignment/>
      <protection/>
    </xf>
    <xf numFmtId="3" fontId="39" fillId="34" borderId="33" xfId="64" applyNumberFormat="1" applyFont="1" applyFill="1" applyBorder="1" applyAlignment="1">
      <alignment horizontal="left" indent="1"/>
      <protection/>
    </xf>
    <xf numFmtId="10" fontId="39" fillId="34" borderId="33" xfId="64" applyNumberFormat="1" applyFont="1" applyFill="1" applyBorder="1">
      <alignment/>
      <protection/>
    </xf>
    <xf numFmtId="3" fontId="39" fillId="34" borderId="34" xfId="64" applyNumberFormat="1" applyFont="1" applyFill="1" applyBorder="1">
      <alignment/>
      <protection/>
    </xf>
    <xf numFmtId="3" fontId="39" fillId="31" borderId="34" xfId="64" applyNumberFormat="1" applyFont="1" applyFill="1" applyBorder="1">
      <alignment/>
      <protection/>
    </xf>
    <xf numFmtId="3" fontId="47" fillId="24" borderId="31" xfId="64" applyNumberFormat="1" applyFont="1" applyFill="1" applyBorder="1">
      <alignment/>
      <protection/>
    </xf>
    <xf numFmtId="3" fontId="48" fillId="0" borderId="34" xfId="64" applyNumberFormat="1" applyFont="1" applyBorder="1">
      <alignment/>
      <protection/>
    </xf>
    <xf numFmtId="3" fontId="51" fillId="0" borderId="34" xfId="64" applyNumberFormat="1" applyFont="1" applyFill="1" applyBorder="1">
      <alignment/>
      <protection/>
    </xf>
    <xf numFmtId="3" fontId="51" fillId="0" borderId="33" xfId="64" applyNumberFormat="1" applyFont="1" applyBorder="1" applyAlignment="1" applyProtection="1">
      <alignment/>
      <protection locked="0"/>
    </xf>
    <xf numFmtId="3" fontId="39" fillId="35" borderId="33" xfId="64" applyNumberFormat="1" applyFont="1" applyFill="1" applyBorder="1">
      <alignment/>
      <protection/>
    </xf>
    <xf numFmtId="0" fontId="39" fillId="35" borderId="33" xfId="64" applyNumberFormat="1" applyFont="1" applyFill="1" applyBorder="1">
      <alignment/>
      <protection/>
    </xf>
    <xf numFmtId="3" fontId="39" fillId="0" borderId="33" xfId="64" applyNumberFormat="1" applyFont="1" applyFill="1" applyBorder="1" applyAlignment="1">
      <alignment horizontal="center"/>
      <protection/>
    </xf>
    <xf numFmtId="2" fontId="27" fillId="0" borderId="35" xfId="81" applyNumberFormat="1" applyFont="1" applyFill="1" applyBorder="1" applyAlignment="1">
      <alignment horizontal="center" vertical="center"/>
      <protection/>
    </xf>
    <xf numFmtId="2" fontId="27" fillId="0" borderId="33" xfId="75" applyNumberFormat="1" applyFont="1" applyFill="1" applyBorder="1" applyAlignment="1">
      <alignment wrapText="1"/>
      <protection/>
    </xf>
    <xf numFmtId="2" fontId="27" fillId="0" borderId="33" xfId="81" applyNumberFormat="1" applyFont="1" applyFill="1" applyBorder="1" applyAlignment="1">
      <alignment vertical="center"/>
      <protection/>
    </xf>
    <xf numFmtId="2" fontId="26" fillId="0" borderId="33" xfId="81" applyNumberFormat="1" applyFont="1" applyFill="1" applyBorder="1" applyAlignment="1">
      <alignment vertical="center"/>
      <protection/>
    </xf>
    <xf numFmtId="2" fontId="27" fillId="0" borderId="34" xfId="81" applyNumberFormat="1" applyFont="1" applyFill="1" applyBorder="1" applyAlignment="1">
      <alignment vertical="center"/>
      <protection/>
    </xf>
    <xf numFmtId="2" fontId="27" fillId="0" borderId="33" xfId="81" applyNumberFormat="1" applyFont="1" applyFill="1" applyBorder="1" applyAlignment="1">
      <alignment horizontal="left" vertical="center" wrapText="1"/>
      <protection/>
    </xf>
    <xf numFmtId="2" fontId="28" fillId="0" borderId="47" xfId="81" applyNumberFormat="1" applyFont="1" applyFill="1" applyBorder="1" applyAlignment="1">
      <alignment horizontal="center" vertical="center"/>
      <protection/>
    </xf>
    <xf numFmtId="2" fontId="26" fillId="0" borderId="48" xfId="81" applyNumberFormat="1" applyFont="1" applyFill="1" applyBorder="1" applyAlignment="1">
      <alignment horizontal="center" vertical="center" wrapText="1"/>
      <protection/>
    </xf>
    <xf numFmtId="2" fontId="26" fillId="0" borderId="48" xfId="81" applyNumberFormat="1" applyFont="1" applyFill="1" applyBorder="1" applyAlignment="1">
      <alignment vertical="center"/>
      <protection/>
    </xf>
    <xf numFmtId="3" fontId="27" fillId="0" borderId="34" xfId="81" applyNumberFormat="1" applyFont="1" applyFill="1" applyBorder="1" applyAlignment="1">
      <alignment vertical="center"/>
      <protection/>
    </xf>
    <xf numFmtId="3" fontId="26" fillId="0" borderId="48" xfId="81" applyNumberFormat="1" applyFont="1" applyFill="1" applyBorder="1" applyAlignment="1">
      <alignment vertical="center"/>
      <protection/>
    </xf>
    <xf numFmtId="3" fontId="26" fillId="0" borderId="49" xfId="81" applyNumberFormat="1" applyFont="1" applyFill="1" applyBorder="1" applyAlignment="1">
      <alignment vertical="center"/>
      <protection/>
    </xf>
    <xf numFmtId="1" fontId="27" fillId="0" borderId="35" xfId="81" applyNumberFormat="1" applyFont="1" applyFill="1" applyBorder="1" applyAlignment="1">
      <alignment horizontal="center" vertical="center"/>
      <protection/>
    </xf>
    <xf numFmtId="3" fontId="47" fillId="0" borderId="35" xfId="64" applyNumberFormat="1" applyFont="1" applyFill="1" applyBorder="1">
      <alignment/>
      <protection/>
    </xf>
    <xf numFmtId="3" fontId="47" fillId="0" borderId="33" xfId="64" applyNumberFormat="1" applyFont="1" applyFill="1" applyBorder="1" applyAlignment="1">
      <alignment horizontal="left" indent="1"/>
      <protection/>
    </xf>
    <xf numFmtId="10" fontId="47" fillId="0" borderId="33" xfId="64" applyNumberFormat="1" applyFont="1" applyFill="1" applyBorder="1">
      <alignment/>
      <protection/>
    </xf>
    <xf numFmtId="3" fontId="39" fillId="36" borderId="35" xfId="64" applyNumberFormat="1" applyFont="1" applyFill="1" applyBorder="1">
      <alignment/>
      <protection/>
    </xf>
    <xf numFmtId="3" fontId="39" fillId="36" borderId="33" xfId="64" applyNumberFormat="1" applyFont="1" applyFill="1" applyBorder="1">
      <alignment/>
      <protection/>
    </xf>
    <xf numFmtId="3" fontId="39" fillId="36" borderId="33" xfId="64" applyNumberFormat="1" applyFont="1" applyFill="1" applyBorder="1" applyAlignment="1">
      <alignment horizontal="left" indent="1"/>
      <protection/>
    </xf>
    <xf numFmtId="10" fontId="39" fillId="36" borderId="33" xfId="64" applyNumberFormat="1" applyFont="1" applyFill="1" applyBorder="1">
      <alignment/>
      <protection/>
    </xf>
    <xf numFmtId="3" fontId="39" fillId="36" borderId="34" xfId="64" applyNumberFormat="1" applyFont="1" applyFill="1" applyBorder="1">
      <alignment/>
      <protection/>
    </xf>
    <xf numFmtId="3" fontId="39" fillId="36" borderId="0" xfId="64" applyNumberFormat="1" applyFont="1" applyFill="1">
      <alignment/>
      <protection/>
    </xf>
    <xf numFmtId="3" fontId="47" fillId="0" borderId="50" xfId="64" applyNumberFormat="1" applyFont="1" applyBorder="1" applyAlignment="1">
      <alignment/>
      <protection/>
    </xf>
    <xf numFmtId="3" fontId="47" fillId="0" borderId="51" xfId="64" applyNumberFormat="1" applyFont="1" applyBorder="1" applyAlignment="1">
      <alignment/>
      <protection/>
    </xf>
    <xf numFmtId="3" fontId="39" fillId="26" borderId="50" xfId="64" applyNumberFormat="1" applyFont="1" applyFill="1" applyBorder="1" applyAlignment="1">
      <alignment/>
      <protection/>
    </xf>
    <xf numFmtId="3" fontId="39" fillId="26" borderId="10" xfId="64" applyNumberFormat="1" applyFont="1" applyFill="1" applyBorder="1" applyAlignment="1">
      <alignment/>
      <protection/>
    </xf>
    <xf numFmtId="3" fontId="39" fillId="26" borderId="51" xfId="64" applyNumberFormat="1" applyFont="1" applyFill="1" applyBorder="1" applyAlignment="1">
      <alignment/>
      <protection/>
    </xf>
    <xf numFmtId="3" fontId="39" fillId="28" borderId="50" xfId="64" applyNumberFormat="1" applyFont="1" applyFill="1" applyBorder="1" applyAlignment="1">
      <alignment/>
      <protection/>
    </xf>
    <xf numFmtId="3" fontId="39" fillId="28" borderId="10" xfId="64" applyNumberFormat="1" applyFont="1" applyFill="1" applyBorder="1" applyAlignment="1">
      <alignment/>
      <protection/>
    </xf>
    <xf numFmtId="3" fontId="39" fillId="28" borderId="51" xfId="64" applyNumberFormat="1" applyFont="1" applyFill="1" applyBorder="1" applyAlignment="1">
      <alignment/>
      <protection/>
    </xf>
    <xf numFmtId="3" fontId="24" fillId="0" borderId="14" xfId="0" applyNumberFormat="1" applyFont="1" applyBorder="1" applyAlignment="1">
      <alignment horizontal="left" vertical="center"/>
    </xf>
    <xf numFmtId="3" fontId="24" fillId="0" borderId="0" xfId="0" applyNumberFormat="1" applyFont="1" applyBorder="1" applyAlignment="1">
      <alignment horizontal="left"/>
    </xf>
    <xf numFmtId="3" fontId="24" fillId="0" borderId="14" xfId="0" applyNumberFormat="1" applyFont="1" applyBorder="1" applyAlignment="1">
      <alignment horizontal="left" vertical="top"/>
    </xf>
    <xf numFmtId="3" fontId="25" fillId="0" borderId="0" xfId="0" applyNumberFormat="1" applyFont="1" applyFill="1" applyAlignment="1">
      <alignment/>
    </xf>
    <xf numFmtId="3" fontId="31" fillId="0" borderId="0" xfId="72" applyNumberFormat="1" applyFont="1" applyFill="1" applyAlignment="1">
      <alignment horizontal="center"/>
      <protection/>
    </xf>
    <xf numFmtId="49" fontId="25" fillId="0" borderId="41" xfId="72" applyNumberFormat="1" applyFont="1" applyFill="1" applyBorder="1" applyAlignment="1">
      <alignment horizontal="center" vertical="center"/>
      <protection/>
    </xf>
    <xf numFmtId="3" fontId="29" fillId="0" borderId="0" xfId="72" applyNumberFormat="1" applyFont="1" applyFill="1" applyAlignment="1">
      <alignment horizontal="center" vertical="center"/>
      <protection/>
    </xf>
    <xf numFmtId="3" fontId="24" fillId="0" borderId="0" xfId="79" applyNumberFormat="1" applyFont="1" applyFill="1" applyBorder="1" applyAlignment="1">
      <alignment vertical="center"/>
      <protection/>
    </xf>
    <xf numFmtId="3" fontId="23" fillId="0" borderId="52" xfId="0" applyNumberFormat="1" applyFont="1" applyBorder="1" applyAlignment="1">
      <alignment vertical="top"/>
    </xf>
    <xf numFmtId="3" fontId="23" fillId="0" borderId="35" xfId="0" applyNumberFormat="1" applyFont="1" applyBorder="1" applyAlignment="1">
      <alignment horizontal="center" vertical="top"/>
    </xf>
    <xf numFmtId="3" fontId="23" fillId="0" borderId="33" xfId="79" applyNumberFormat="1" applyFont="1" applyFill="1" applyBorder="1" applyAlignment="1">
      <alignment vertical="center"/>
      <protection/>
    </xf>
    <xf numFmtId="3" fontId="23" fillId="0" borderId="36" xfId="0" applyNumberFormat="1" applyFont="1" applyBorder="1" applyAlignment="1">
      <alignment horizontal="center" vertical="top"/>
    </xf>
    <xf numFmtId="3" fontId="55" fillId="0" borderId="37" xfId="79" applyNumberFormat="1" applyFont="1" applyFill="1" applyBorder="1" applyAlignment="1">
      <alignment vertical="center"/>
      <protection/>
    </xf>
    <xf numFmtId="3" fontId="23" fillId="0" borderId="37" xfId="0" applyNumberFormat="1" applyFont="1" applyBorder="1" applyAlignment="1">
      <alignment/>
    </xf>
    <xf numFmtId="3" fontId="23" fillId="0" borderId="53" xfId="0" applyNumberFormat="1" applyFont="1" applyBorder="1" applyAlignment="1">
      <alignment/>
    </xf>
    <xf numFmtId="3" fontId="23" fillId="0" borderId="36" xfId="0" applyNumberFormat="1" applyFont="1" applyBorder="1" applyAlignment="1">
      <alignment vertical="top"/>
    </xf>
    <xf numFmtId="3" fontId="23" fillId="0" borderId="37" xfId="0" applyNumberFormat="1" applyFont="1" applyBorder="1" applyAlignment="1">
      <alignment horizontal="center" vertical="top"/>
    </xf>
    <xf numFmtId="3" fontId="23" fillId="0" borderId="37" xfId="79" applyNumberFormat="1" applyFont="1" applyBorder="1" applyAlignment="1">
      <alignment horizontal="center"/>
      <protection/>
    </xf>
    <xf numFmtId="3" fontId="22" fillId="0" borderId="37" xfId="0" applyNumberFormat="1" applyFont="1" applyBorder="1" applyAlignment="1">
      <alignment/>
    </xf>
    <xf numFmtId="3" fontId="24" fillId="0" borderId="37" xfId="0" applyNumberFormat="1" applyFont="1" applyBorder="1" applyAlignment="1">
      <alignment/>
    </xf>
    <xf numFmtId="3" fontId="28" fillId="0" borderId="40" xfId="73" applyNumberFormat="1" applyFont="1" applyFill="1" applyBorder="1" applyAlignment="1">
      <alignment horizontal="center" vertical="center" textRotation="90"/>
      <protection/>
    </xf>
    <xf numFmtId="3" fontId="28" fillId="0" borderId="31" xfId="73" applyNumberFormat="1" applyFont="1" applyFill="1" applyBorder="1" applyAlignment="1">
      <alignment horizontal="center" vertical="center" textRotation="90"/>
      <protection/>
    </xf>
    <xf numFmtId="0" fontId="25" fillId="0" borderId="31" xfId="83" applyFont="1" applyFill="1" applyBorder="1" applyAlignment="1">
      <alignment horizontal="center" vertical="center" wrapText="1"/>
      <protection/>
    </xf>
    <xf numFmtId="0" fontId="28" fillId="0" borderId="31" xfId="81" applyFont="1" applyFill="1" applyBorder="1" applyAlignment="1">
      <alignment horizontal="center" vertical="center" textRotation="90" wrapText="1"/>
      <protection/>
    </xf>
    <xf numFmtId="3" fontId="25" fillId="0" borderId="31" xfId="83" applyNumberFormat="1" applyFont="1" applyFill="1" applyBorder="1" applyAlignment="1">
      <alignment horizontal="center" vertical="center" wrapText="1"/>
      <protection/>
    </xf>
    <xf numFmtId="3" fontId="44" fillId="0" borderId="31" xfId="83" applyNumberFormat="1" applyFont="1" applyFill="1" applyBorder="1" applyAlignment="1">
      <alignment horizontal="center" vertical="center" wrapText="1"/>
      <protection/>
    </xf>
    <xf numFmtId="3" fontId="25" fillId="0" borderId="32" xfId="83" applyNumberFormat="1" applyFont="1" applyFill="1" applyBorder="1" applyAlignment="1">
      <alignment horizontal="center" vertical="center" wrapText="1"/>
      <protection/>
    </xf>
    <xf numFmtId="0" fontId="28" fillId="0" borderId="35" xfId="83" applyFont="1" applyFill="1" applyBorder="1" applyAlignment="1">
      <alignment horizontal="center"/>
      <protection/>
    </xf>
    <xf numFmtId="3" fontId="28" fillId="0" borderId="34" xfId="83" applyNumberFormat="1" applyFont="1" applyFill="1" applyBorder="1" applyAlignment="1">
      <alignment horizontal="right"/>
      <protection/>
    </xf>
    <xf numFmtId="3" fontId="36" fillId="0" borderId="33" xfId="79" applyNumberFormat="1" applyFont="1" applyFill="1" applyBorder="1" applyAlignment="1">
      <alignment vertical="center"/>
      <protection/>
    </xf>
    <xf numFmtId="3" fontId="28" fillId="0" borderId="34" xfId="81" applyNumberFormat="1" applyFont="1" applyFill="1" applyBorder="1" applyAlignment="1">
      <alignment horizontal="right" vertical="center"/>
      <protection/>
    </xf>
    <xf numFmtId="3" fontId="28" fillId="0" borderId="34" xfId="83" applyNumberFormat="1" applyFont="1" applyBorder="1">
      <alignment/>
      <protection/>
    </xf>
    <xf numFmtId="3" fontId="28" fillId="0" borderId="36" xfId="0" applyNumberFormat="1" applyFont="1" applyFill="1" applyBorder="1" applyAlignment="1">
      <alignment horizontal="left"/>
    </xf>
    <xf numFmtId="3" fontId="28" fillId="0" borderId="37" xfId="0" applyNumberFormat="1" applyFont="1" applyFill="1" applyBorder="1" applyAlignment="1">
      <alignment horizontal="center"/>
    </xf>
    <xf numFmtId="3" fontId="28" fillId="0" borderId="37" xfId="0" applyNumberFormat="1" applyFont="1" applyFill="1" applyBorder="1" applyAlignment="1">
      <alignment/>
    </xf>
    <xf numFmtId="0" fontId="28" fillId="0" borderId="37" xfId="83" applyFont="1" applyBorder="1" applyAlignment="1">
      <alignment horizontal="center" wrapText="1"/>
      <protection/>
    </xf>
    <xf numFmtId="3" fontId="28" fillId="0" borderId="37" xfId="83" applyNumberFormat="1" applyFont="1" applyBorder="1">
      <alignment/>
      <protection/>
    </xf>
    <xf numFmtId="3" fontId="28" fillId="0" borderId="53" xfId="83" applyNumberFormat="1" applyFont="1" applyBorder="1">
      <alignment/>
      <protection/>
    </xf>
    <xf numFmtId="0" fontId="24" fillId="0" borderId="33" xfId="75" applyFont="1" applyFill="1" applyBorder="1" applyAlignment="1">
      <alignment vertical="center" wrapText="1"/>
      <protection/>
    </xf>
    <xf numFmtId="3" fontId="28" fillId="0" borderId="40" xfId="72" applyNumberFormat="1" applyFont="1" applyFill="1" applyBorder="1" applyAlignment="1">
      <alignment horizontal="center" vertical="center" textRotation="90"/>
      <protection/>
    </xf>
    <xf numFmtId="3" fontId="28" fillId="0" borderId="31" xfId="72" applyNumberFormat="1" applyFont="1" applyFill="1" applyBorder="1" applyAlignment="1">
      <alignment horizontal="center" vertical="center" textRotation="90"/>
      <protection/>
    </xf>
    <xf numFmtId="0" fontId="25" fillId="0" borderId="31" xfId="82" applyFont="1" applyFill="1" applyBorder="1" applyAlignment="1">
      <alignment horizontal="center" vertical="center" wrapText="1"/>
      <protection/>
    </xf>
    <xf numFmtId="3" fontId="25" fillId="0" borderId="31" xfId="82" applyNumberFormat="1" applyFont="1" applyFill="1" applyBorder="1" applyAlignment="1">
      <alignment horizontal="center" vertical="center" wrapText="1"/>
      <protection/>
    </xf>
    <xf numFmtId="3" fontId="25" fillId="0" borderId="32" xfId="82" applyNumberFormat="1" applyFont="1" applyFill="1" applyBorder="1" applyAlignment="1">
      <alignment horizontal="center" vertical="center" wrapText="1"/>
      <protection/>
    </xf>
    <xf numFmtId="3" fontId="28" fillId="0" borderId="35" xfId="72" applyNumberFormat="1" applyFont="1" applyFill="1" applyBorder="1" applyAlignment="1">
      <alignment horizontal="center"/>
      <protection/>
    </xf>
    <xf numFmtId="3" fontId="28" fillId="0" borderId="33" xfId="72" applyNumberFormat="1" applyFont="1" applyFill="1" applyBorder="1" applyAlignment="1">
      <alignment horizontal="center" vertical="center" textRotation="90"/>
      <protection/>
    </xf>
    <xf numFmtId="0" fontId="28" fillId="0" borderId="33" xfId="81" applyFont="1" applyFill="1" applyBorder="1" applyAlignment="1">
      <alignment horizontal="center" vertical="center" textRotation="90" wrapText="1"/>
      <protection/>
    </xf>
    <xf numFmtId="3" fontId="28" fillId="0" borderId="33" xfId="82" applyNumberFormat="1" applyFont="1" applyFill="1" applyBorder="1" applyAlignment="1">
      <alignment horizontal="right" vertical="center" wrapText="1"/>
      <protection/>
    </xf>
    <xf numFmtId="3" fontId="28" fillId="0" borderId="34" xfId="82" applyNumberFormat="1" applyFont="1" applyFill="1" applyBorder="1" applyAlignment="1">
      <alignment horizontal="right" vertical="center" wrapText="1"/>
      <protection/>
    </xf>
    <xf numFmtId="3" fontId="23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166" fontId="23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center" vertical="center"/>
    </xf>
    <xf numFmtId="166" fontId="38" fillId="0" borderId="0" xfId="0" applyNumberFormat="1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left" vertical="center"/>
    </xf>
    <xf numFmtId="0" fontId="24" fillId="0" borderId="43" xfId="0" applyFont="1" applyFill="1" applyBorder="1" applyAlignment="1">
      <alignment horizontal="center" vertical="center"/>
    </xf>
    <xf numFmtId="3" fontId="23" fillId="0" borderId="44" xfId="0" applyNumberFormat="1" applyFont="1" applyFill="1" applyBorder="1" applyAlignment="1">
      <alignment horizontal="center" vertical="center" wrapText="1"/>
    </xf>
    <xf numFmtId="3" fontId="24" fillId="0" borderId="44" xfId="0" applyNumberFormat="1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top"/>
    </xf>
    <xf numFmtId="0" fontId="23" fillId="0" borderId="41" xfId="0" applyFont="1" applyFill="1" applyBorder="1" applyAlignment="1">
      <alignment/>
    </xf>
    <xf numFmtId="3" fontId="23" fillId="0" borderId="33" xfId="0" applyNumberFormat="1" applyFont="1" applyFill="1" applyBorder="1" applyAlignment="1">
      <alignment horizontal="right"/>
    </xf>
    <xf numFmtId="0" fontId="23" fillId="0" borderId="33" xfId="0" applyFont="1" applyFill="1" applyBorder="1" applyAlignment="1">
      <alignment horizontal="center"/>
    </xf>
    <xf numFmtId="0" fontId="23" fillId="0" borderId="33" xfId="0" applyFont="1" applyFill="1" applyBorder="1" applyAlignment="1">
      <alignment/>
    </xf>
    <xf numFmtId="3" fontId="23" fillId="0" borderId="42" xfId="0" applyNumberFormat="1" applyFont="1" applyFill="1" applyBorder="1" applyAlignment="1">
      <alignment/>
    </xf>
    <xf numFmtId="166" fontId="23" fillId="0" borderId="0" xfId="0" applyNumberFormat="1" applyFont="1" applyFill="1" applyBorder="1" applyAlignment="1">
      <alignment/>
    </xf>
    <xf numFmtId="0" fontId="23" fillId="0" borderId="41" xfId="0" applyFont="1" applyFill="1" applyBorder="1" applyAlignment="1">
      <alignment wrapText="1"/>
    </xf>
    <xf numFmtId="3" fontId="23" fillId="0" borderId="33" xfId="0" applyNumberFormat="1" applyFont="1" applyFill="1" applyBorder="1" applyAlignment="1">
      <alignment horizontal="right" wrapText="1"/>
    </xf>
    <xf numFmtId="0" fontId="23" fillId="0" borderId="33" xfId="0" applyFont="1" applyFill="1" applyBorder="1" applyAlignment="1">
      <alignment horizontal="center" vertical="top"/>
    </xf>
    <xf numFmtId="0" fontId="23" fillId="0" borderId="33" xfId="0" applyFont="1" applyFill="1" applyBorder="1" applyAlignment="1">
      <alignment vertical="top"/>
    </xf>
    <xf numFmtId="3" fontId="23" fillId="0" borderId="42" xfId="0" applyNumberFormat="1" applyFont="1" applyFill="1" applyBorder="1" applyAlignment="1">
      <alignment vertical="top"/>
    </xf>
    <xf numFmtId="0" fontId="24" fillId="0" borderId="55" xfId="0" applyFont="1" applyFill="1" applyBorder="1" applyAlignment="1">
      <alignment horizontal="right" vertical="center"/>
    </xf>
    <xf numFmtId="0" fontId="24" fillId="0" borderId="41" xfId="0" applyFont="1" applyFill="1" applyBorder="1" applyAlignment="1">
      <alignment horizontal="left" vertical="center"/>
    </xf>
    <xf numFmtId="3" fontId="24" fillId="0" borderId="33" xfId="0" applyNumberFormat="1" applyFont="1" applyFill="1" applyBorder="1" applyAlignment="1">
      <alignment horizontal="right" vertical="center"/>
    </xf>
    <xf numFmtId="3" fontId="24" fillId="0" borderId="33" xfId="0" applyNumberFormat="1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left" vertical="center"/>
    </xf>
    <xf numFmtId="3" fontId="24" fillId="0" borderId="42" xfId="0" applyNumberFormat="1" applyFont="1" applyFill="1" applyBorder="1" applyAlignment="1">
      <alignment horizontal="right" vertical="center"/>
    </xf>
    <xf numFmtId="0" fontId="24" fillId="0" borderId="15" xfId="0" applyFont="1" applyFill="1" applyBorder="1" applyAlignment="1">
      <alignment horizontal="left"/>
    </xf>
    <xf numFmtId="0" fontId="24" fillId="0" borderId="41" xfId="0" applyFont="1" applyFill="1" applyBorder="1" applyAlignment="1">
      <alignment horizontal="center"/>
    </xf>
    <xf numFmtId="3" fontId="24" fillId="0" borderId="33" xfId="0" applyNumberFormat="1" applyFont="1" applyFill="1" applyBorder="1" applyAlignment="1">
      <alignment horizontal="right"/>
    </xf>
    <xf numFmtId="3" fontId="24" fillId="0" borderId="33" xfId="0" applyNumberFormat="1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3" fontId="23" fillId="0" borderId="42" xfId="0" applyNumberFormat="1" applyFont="1" applyFill="1" applyBorder="1" applyAlignment="1">
      <alignment horizontal="right"/>
    </xf>
    <xf numFmtId="1" fontId="23" fillId="0" borderId="0" xfId="0" applyNumberFormat="1" applyFont="1" applyFill="1" applyBorder="1" applyAlignment="1">
      <alignment horizontal="center" vertical="center" textRotation="180"/>
    </xf>
    <xf numFmtId="0" fontId="23" fillId="0" borderId="15" xfId="0" applyFont="1" applyFill="1" applyBorder="1" applyAlignment="1">
      <alignment horizontal="center"/>
    </xf>
    <xf numFmtId="0" fontId="23" fillId="0" borderId="41" xfId="0" applyFont="1" applyFill="1" applyBorder="1" applyAlignment="1">
      <alignment horizontal="left"/>
    </xf>
    <xf numFmtId="1" fontId="23" fillId="0" borderId="33" xfId="0" applyNumberFormat="1" applyFont="1" applyFill="1" applyBorder="1" applyAlignment="1">
      <alignment horizontal="center"/>
    </xf>
    <xf numFmtId="0" fontId="23" fillId="0" borderId="33" xfId="0" applyFont="1" applyFill="1" applyBorder="1" applyAlignment="1">
      <alignment horizontal="left"/>
    </xf>
    <xf numFmtId="10" fontId="23" fillId="0" borderId="0" xfId="0" applyNumberFormat="1" applyFont="1" applyFill="1" applyBorder="1" applyAlignment="1">
      <alignment horizontal="right"/>
    </xf>
    <xf numFmtId="0" fontId="24" fillId="0" borderId="56" xfId="0" applyFont="1" applyFill="1" applyBorder="1" applyAlignment="1">
      <alignment horizontal="right" vertical="center"/>
    </xf>
    <xf numFmtId="0" fontId="24" fillId="0" borderId="57" xfId="0" applyFont="1" applyFill="1" applyBorder="1" applyAlignment="1">
      <alignment vertical="center"/>
    </xf>
    <xf numFmtId="0" fontId="24" fillId="0" borderId="41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vertical="center"/>
    </xf>
    <xf numFmtId="0" fontId="24" fillId="0" borderId="33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right" vertical="center"/>
    </xf>
    <xf numFmtId="0" fontId="23" fillId="0" borderId="33" xfId="0" applyFont="1" applyFill="1" applyBorder="1" applyAlignment="1">
      <alignment horizontal="center" vertical="center"/>
    </xf>
    <xf numFmtId="3" fontId="23" fillId="0" borderId="42" xfId="0" applyNumberFormat="1" applyFont="1" applyFill="1" applyBorder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vertical="center"/>
    </xf>
    <xf numFmtId="3" fontId="23" fillId="0" borderId="33" xfId="0" applyNumberFormat="1" applyFont="1" applyFill="1" applyBorder="1" applyAlignment="1">
      <alignment horizontal="right" vertical="center"/>
    </xf>
    <xf numFmtId="0" fontId="23" fillId="0" borderId="33" xfId="0" applyFont="1" applyFill="1" applyBorder="1" applyAlignment="1">
      <alignment vertical="center"/>
    </xf>
    <xf numFmtId="0" fontId="23" fillId="0" borderId="41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horizontal="center" vertical="center"/>
    </xf>
    <xf numFmtId="3" fontId="24" fillId="0" borderId="42" xfId="0" applyNumberFormat="1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0" fontId="23" fillId="0" borderId="56" xfId="0" applyFont="1" applyFill="1" applyBorder="1" applyAlignment="1">
      <alignment horizontal="right" vertical="center"/>
    </xf>
    <xf numFmtId="0" fontId="24" fillId="0" borderId="33" xfId="0" applyFont="1" applyFill="1" applyBorder="1" applyAlignment="1">
      <alignment horizontal="right" vertical="center"/>
    </xf>
    <xf numFmtId="0" fontId="24" fillId="0" borderId="58" xfId="0" applyFont="1" applyFill="1" applyBorder="1" applyAlignment="1">
      <alignment horizontal="right" vertical="center"/>
    </xf>
    <xf numFmtId="0" fontId="24" fillId="0" borderId="38" xfId="0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horizontal="right"/>
    </xf>
    <xf numFmtId="165" fontId="23" fillId="0" borderId="33" xfId="93" applyNumberFormat="1" applyFont="1" applyFill="1" applyBorder="1" applyAlignment="1">
      <alignment horizontal="center"/>
    </xf>
    <xf numFmtId="0" fontId="23" fillId="0" borderId="33" xfId="0" applyFont="1" applyFill="1" applyBorder="1" applyAlignment="1">
      <alignment horizontal="right"/>
    </xf>
    <xf numFmtId="165" fontId="23" fillId="0" borderId="42" xfId="93" applyNumberFormat="1" applyFont="1" applyFill="1" applyBorder="1" applyAlignment="1">
      <alignment horizontal="center"/>
    </xf>
    <xf numFmtId="0" fontId="23" fillId="0" borderId="39" xfId="0" applyFont="1" applyFill="1" applyBorder="1" applyAlignment="1">
      <alignment horizontal="right"/>
    </xf>
    <xf numFmtId="0" fontId="23" fillId="0" borderId="45" xfId="0" applyFont="1" applyFill="1" applyBorder="1" applyAlignment="1">
      <alignment/>
    </xf>
    <xf numFmtId="165" fontId="23" fillId="0" borderId="46" xfId="93" applyNumberFormat="1" applyFont="1" applyFill="1" applyBorder="1" applyAlignment="1">
      <alignment horizontal="center"/>
    </xf>
    <xf numFmtId="0" fontId="23" fillId="0" borderId="46" xfId="0" applyFont="1" applyFill="1" applyBorder="1" applyAlignment="1">
      <alignment horizontal="right"/>
    </xf>
    <xf numFmtId="0" fontId="23" fillId="0" borderId="46" xfId="0" applyFont="1" applyFill="1" applyBorder="1" applyAlignment="1">
      <alignment/>
    </xf>
    <xf numFmtId="165" fontId="23" fillId="0" borderId="59" xfId="93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/>
    </xf>
    <xf numFmtId="0" fontId="40" fillId="0" borderId="60" xfId="63" applyFont="1" applyFill="1" applyBorder="1" applyAlignment="1">
      <alignment wrapText="1"/>
      <protection/>
    </xf>
    <xf numFmtId="0" fontId="40" fillId="0" borderId="61" xfId="63" applyFont="1" applyFill="1" applyBorder="1" applyAlignment="1">
      <alignment wrapText="1"/>
      <protection/>
    </xf>
    <xf numFmtId="0" fontId="28" fillId="0" borderId="61" xfId="77" applyFont="1" applyFill="1" applyBorder="1" applyAlignment="1">
      <alignment horizontal="center" vertical="center"/>
      <protection/>
    </xf>
    <xf numFmtId="3" fontId="28" fillId="0" borderId="61" xfId="77" applyNumberFormat="1" applyFont="1" applyFill="1" applyBorder="1" applyAlignment="1">
      <alignment vertical="center"/>
      <protection/>
    </xf>
    <xf numFmtId="3" fontId="28" fillId="0" borderId="62" xfId="77" applyNumberFormat="1" applyFont="1" applyFill="1" applyBorder="1" applyAlignment="1">
      <alignment vertical="center"/>
      <protection/>
    </xf>
    <xf numFmtId="0" fontId="56" fillId="0" borderId="41" xfId="63" applyFont="1" applyFill="1" applyBorder="1" applyAlignment="1">
      <alignment wrapText="1"/>
      <protection/>
    </xf>
    <xf numFmtId="0" fontId="56" fillId="0" borderId="33" xfId="63" applyFont="1" applyFill="1" applyBorder="1" applyAlignment="1">
      <alignment wrapText="1"/>
      <protection/>
    </xf>
    <xf numFmtId="0" fontId="33" fillId="0" borderId="33" xfId="77" applyFont="1" applyFill="1" applyBorder="1" applyAlignment="1">
      <alignment horizontal="center" vertical="center"/>
      <protection/>
    </xf>
    <xf numFmtId="3" fontId="33" fillId="0" borderId="33" xfId="77" applyNumberFormat="1" applyFont="1" applyFill="1" applyBorder="1" applyAlignment="1">
      <alignment vertical="center"/>
      <protection/>
    </xf>
    <xf numFmtId="3" fontId="33" fillId="0" borderId="42" xfId="77" applyNumberFormat="1" applyFont="1" applyFill="1" applyBorder="1">
      <alignment/>
      <protection/>
    </xf>
    <xf numFmtId="0" fontId="33" fillId="0" borderId="0" xfId="77" applyFont="1" applyFill="1">
      <alignment/>
      <protection/>
    </xf>
    <xf numFmtId="3" fontId="33" fillId="0" borderId="33" xfId="77" applyNumberFormat="1" applyFont="1" applyFill="1" applyBorder="1" applyAlignment="1">
      <alignment horizontal="right" vertical="center"/>
      <protection/>
    </xf>
    <xf numFmtId="0" fontId="23" fillId="0" borderId="0" xfId="0" applyFont="1" applyFill="1" applyBorder="1" applyAlignment="1">
      <alignment horizontal="center" vertical="center"/>
    </xf>
    <xf numFmtId="3" fontId="23" fillId="0" borderId="33" xfId="0" applyNumberFormat="1" applyFont="1" applyFill="1" applyBorder="1" applyAlignment="1">
      <alignment horizontal="center"/>
    </xf>
    <xf numFmtId="3" fontId="23" fillId="0" borderId="42" xfId="0" applyNumberFormat="1" applyFont="1" applyFill="1" applyBorder="1" applyAlignment="1">
      <alignment horizontal="right" vertical="center"/>
    </xf>
    <xf numFmtId="0" fontId="28" fillId="0" borderId="0" xfId="83" applyFont="1" applyBorder="1" applyAlignment="1">
      <alignment/>
      <protection/>
    </xf>
    <xf numFmtId="0" fontId="28" fillId="0" borderId="0" xfId="81" applyFont="1" applyFill="1" applyBorder="1" applyAlignment="1">
      <alignment horizontal="center" vertical="top"/>
      <protection/>
    </xf>
    <xf numFmtId="0" fontId="28" fillId="0" borderId="0" xfId="81" applyFont="1" applyFill="1" applyBorder="1" applyAlignment="1">
      <alignment vertical="top"/>
      <protection/>
    </xf>
    <xf numFmtId="0" fontId="28" fillId="0" borderId="0" xfId="81" applyFont="1" applyFill="1" applyBorder="1">
      <alignment/>
      <protection/>
    </xf>
    <xf numFmtId="0" fontId="28" fillId="0" borderId="0" xfId="81" applyFont="1" applyFill="1" applyBorder="1" applyAlignment="1">
      <alignment wrapText="1"/>
      <protection/>
    </xf>
    <xf numFmtId="0" fontId="28" fillId="0" borderId="0" xfId="81" applyFont="1" applyFill="1" applyBorder="1" applyAlignment="1">
      <alignment horizontal="center" wrapText="1"/>
      <protection/>
    </xf>
    <xf numFmtId="3" fontId="28" fillId="0" borderId="0" xfId="81" applyNumberFormat="1" applyFont="1" applyFill="1" applyBorder="1">
      <alignment/>
      <protection/>
    </xf>
    <xf numFmtId="3" fontId="28" fillId="0" borderId="0" xfId="81" applyNumberFormat="1" applyFont="1" applyFill="1" applyBorder="1" applyAlignment="1">
      <alignment horizontal="center"/>
      <protection/>
    </xf>
    <xf numFmtId="3" fontId="25" fillId="0" borderId="0" xfId="81" applyNumberFormat="1" applyFont="1" applyFill="1" applyBorder="1" applyAlignment="1">
      <alignment horizontal="center"/>
      <protection/>
    </xf>
    <xf numFmtId="0" fontId="28" fillId="0" borderId="0" xfId="81" applyFont="1" applyFill="1" applyBorder="1" applyAlignment="1">
      <alignment horizontal="center"/>
      <protection/>
    </xf>
    <xf numFmtId="0" fontId="28" fillId="0" borderId="63" xfId="81" applyFont="1" applyFill="1" applyBorder="1" applyAlignment="1">
      <alignment horizontal="center" vertical="center" textRotation="90"/>
      <protection/>
    </xf>
    <xf numFmtId="0" fontId="28" fillId="0" borderId="64" xfId="81" applyFont="1" applyFill="1" applyBorder="1" applyAlignment="1">
      <alignment horizontal="center" vertical="center" textRotation="90"/>
      <protection/>
    </xf>
    <xf numFmtId="0" fontId="25" fillId="0" borderId="64" xfId="81" applyFont="1" applyFill="1" applyBorder="1" applyAlignment="1">
      <alignment horizontal="center" vertical="center" wrapText="1"/>
      <protection/>
    </xf>
    <xf numFmtId="0" fontId="28" fillId="0" borderId="64" xfId="81" applyFont="1" applyFill="1" applyBorder="1" applyAlignment="1">
      <alignment horizontal="center" vertical="center" textRotation="90" wrapText="1"/>
      <protection/>
    </xf>
    <xf numFmtId="3" fontId="25" fillId="0" borderId="64" xfId="81" applyNumberFormat="1" applyFont="1" applyFill="1" applyBorder="1" applyAlignment="1">
      <alignment horizontal="center" vertical="center" wrapText="1"/>
      <protection/>
    </xf>
    <xf numFmtId="3" fontId="25" fillId="0" borderId="65" xfId="81" applyNumberFormat="1" applyFont="1" applyFill="1" applyBorder="1" applyAlignment="1">
      <alignment horizontal="center" vertical="center" wrapText="1"/>
      <protection/>
    </xf>
    <xf numFmtId="0" fontId="28" fillId="0" borderId="15" xfId="81" applyFont="1" applyFill="1" applyBorder="1" applyAlignment="1">
      <alignment horizontal="center"/>
      <protection/>
    </xf>
    <xf numFmtId="0" fontId="57" fillId="0" borderId="0" xfId="81" applyFont="1" applyFill="1" applyBorder="1" applyAlignment="1">
      <alignment wrapText="1"/>
      <protection/>
    </xf>
    <xf numFmtId="3" fontId="25" fillId="0" borderId="0" xfId="81" applyNumberFormat="1" applyFont="1" applyFill="1" applyBorder="1">
      <alignment/>
      <protection/>
    </xf>
    <xf numFmtId="3" fontId="28" fillId="0" borderId="22" xfId="81" applyNumberFormat="1" applyFont="1" applyFill="1" applyBorder="1">
      <alignment/>
      <protection/>
    </xf>
    <xf numFmtId="0" fontId="28" fillId="0" borderId="66" xfId="81" applyFont="1" applyFill="1" applyBorder="1" applyAlignment="1">
      <alignment horizontal="center"/>
      <protection/>
    </xf>
    <xf numFmtId="0" fontId="28" fillId="0" borderId="67" xfId="81" applyFont="1" applyFill="1" applyBorder="1" applyAlignment="1">
      <alignment horizontal="center" vertical="top"/>
      <protection/>
    </xf>
    <xf numFmtId="0" fontId="28" fillId="0" borderId="67" xfId="75" applyFont="1" applyFill="1" applyBorder="1" applyAlignment="1">
      <alignment wrapText="1"/>
      <protection/>
    </xf>
    <xf numFmtId="0" fontId="28" fillId="0" borderId="67" xfId="75" applyFont="1" applyFill="1" applyBorder="1" applyAlignment="1">
      <alignment horizontal="center" wrapText="1"/>
      <protection/>
    </xf>
    <xf numFmtId="3" fontId="28" fillId="0" borderId="67" xfId="75" applyNumberFormat="1" applyFont="1" applyFill="1" applyBorder="1" applyAlignment="1">
      <alignment/>
      <protection/>
    </xf>
    <xf numFmtId="3" fontId="28" fillId="0" borderId="68" xfId="81" applyNumberFormat="1" applyFont="1" applyFill="1" applyBorder="1" applyAlignment="1">
      <alignment/>
      <protection/>
    </xf>
    <xf numFmtId="0" fontId="28" fillId="0" borderId="0" xfId="81" applyFont="1" applyFill="1" applyBorder="1" applyAlignment="1">
      <alignment/>
      <protection/>
    </xf>
    <xf numFmtId="0" fontId="25" fillId="0" borderId="0" xfId="81" applyFont="1" applyFill="1" applyBorder="1" applyAlignment="1">
      <alignment vertical="center"/>
      <protection/>
    </xf>
    <xf numFmtId="0" fontId="25" fillId="0" borderId="69" xfId="81" applyFont="1" applyFill="1" applyBorder="1" applyAlignment="1">
      <alignment horizontal="center" vertical="center"/>
      <protection/>
    </xf>
    <xf numFmtId="0" fontId="25" fillId="0" borderId="70" xfId="81" applyFont="1" applyFill="1" applyBorder="1" applyAlignment="1">
      <alignment horizontal="center" vertical="top"/>
      <protection/>
    </xf>
    <xf numFmtId="0" fontId="25" fillId="0" borderId="70" xfId="84" applyFont="1" applyBorder="1" applyAlignment="1">
      <alignment horizontal="right" vertical="center"/>
      <protection/>
    </xf>
    <xf numFmtId="0" fontId="55" fillId="0" borderId="70" xfId="81" applyFont="1" applyFill="1" applyBorder="1" applyAlignment="1">
      <alignment horizontal="center" vertical="center" wrapText="1"/>
      <protection/>
    </xf>
    <xf numFmtId="3" fontId="25" fillId="0" borderId="70" xfId="81" applyNumberFormat="1" applyFont="1" applyFill="1" applyBorder="1" applyAlignment="1">
      <alignment vertical="center"/>
      <protection/>
    </xf>
    <xf numFmtId="3" fontId="28" fillId="0" borderId="0" xfId="81" applyNumberFormat="1" applyFont="1" applyFill="1" applyBorder="1" applyAlignment="1">
      <alignment/>
      <protection/>
    </xf>
    <xf numFmtId="3" fontId="25" fillId="0" borderId="0" xfId="81" applyNumberFormat="1" applyFont="1" applyFill="1" applyBorder="1" applyAlignment="1">
      <alignment/>
      <protection/>
    </xf>
    <xf numFmtId="3" fontId="39" fillId="37" borderId="33" xfId="64" applyNumberFormat="1" applyFont="1" applyFill="1" applyBorder="1">
      <alignment/>
      <protection/>
    </xf>
    <xf numFmtId="3" fontId="47" fillId="36" borderId="33" xfId="64" applyNumberFormat="1" applyFont="1" applyFill="1" applyBorder="1">
      <alignment/>
      <protection/>
    </xf>
    <xf numFmtId="3" fontId="39" fillId="38" borderId="33" xfId="64" applyNumberFormat="1" applyFont="1" applyFill="1" applyBorder="1">
      <alignment/>
      <protection/>
    </xf>
    <xf numFmtId="3" fontId="39" fillId="39" borderId="33" xfId="64" applyNumberFormat="1" applyFont="1" applyFill="1" applyBorder="1">
      <alignment/>
      <protection/>
    </xf>
    <xf numFmtId="0" fontId="39" fillId="39" borderId="33" xfId="64" applyNumberFormat="1" applyFont="1" applyFill="1" applyBorder="1">
      <alignment/>
      <protection/>
    </xf>
    <xf numFmtId="3" fontId="39" fillId="39" borderId="33" xfId="64" applyNumberFormat="1" applyFont="1" applyFill="1" applyBorder="1" applyAlignment="1">
      <alignment horizontal="left" indent="1"/>
      <protection/>
    </xf>
    <xf numFmtId="3" fontId="23" fillId="0" borderId="50" xfId="0" applyNumberFormat="1" applyFont="1" applyFill="1" applyBorder="1" applyAlignment="1">
      <alignment/>
    </xf>
    <xf numFmtId="3" fontId="23" fillId="0" borderId="50" xfId="0" applyNumberFormat="1" applyFont="1" applyFill="1" applyBorder="1" applyAlignment="1">
      <alignment vertical="top"/>
    </xf>
    <xf numFmtId="3" fontId="24" fillId="0" borderId="50" xfId="0" applyNumberFormat="1" applyFont="1" applyFill="1" applyBorder="1" applyAlignment="1">
      <alignment horizontal="right" vertical="center"/>
    </xf>
    <xf numFmtId="3" fontId="23" fillId="0" borderId="50" xfId="0" applyNumberFormat="1" applyFont="1" applyFill="1" applyBorder="1" applyAlignment="1">
      <alignment horizontal="right"/>
    </xf>
    <xf numFmtId="3" fontId="23" fillId="0" borderId="50" xfId="0" applyNumberFormat="1" applyFont="1" applyFill="1" applyBorder="1" applyAlignment="1">
      <alignment vertical="center"/>
    </xf>
    <xf numFmtId="3" fontId="23" fillId="0" borderId="50" xfId="0" applyNumberFormat="1" applyFont="1" applyFill="1" applyBorder="1" applyAlignment="1">
      <alignment horizontal="right" vertical="center"/>
    </xf>
    <xf numFmtId="3" fontId="28" fillId="0" borderId="0" xfId="0" applyNumberFormat="1" applyFont="1" applyFill="1" applyBorder="1" applyAlignment="1">
      <alignment horizontal="center"/>
    </xf>
    <xf numFmtId="3" fontId="25" fillId="0" borderId="61" xfId="72" applyNumberFormat="1" applyFont="1" applyFill="1" applyBorder="1" applyAlignment="1">
      <alignment vertical="center"/>
      <protection/>
    </xf>
    <xf numFmtId="3" fontId="23" fillId="0" borderId="50" xfId="0" applyNumberFormat="1" applyFont="1" applyBorder="1" applyAlignment="1">
      <alignment/>
    </xf>
    <xf numFmtId="3" fontId="28" fillId="0" borderId="71" xfId="75" applyNumberFormat="1" applyFont="1" applyFill="1" applyBorder="1" applyAlignment="1">
      <alignment/>
      <protection/>
    </xf>
    <xf numFmtId="3" fontId="28" fillId="0" borderId="71" xfId="81" applyNumberFormat="1" applyFont="1" applyFill="1" applyBorder="1" applyAlignment="1">
      <alignment/>
      <protection/>
    </xf>
    <xf numFmtId="0" fontId="25" fillId="0" borderId="0" xfId="82" applyFont="1" applyFill="1" applyBorder="1" applyAlignment="1">
      <alignment horizontal="center" vertical="center"/>
      <protection/>
    </xf>
    <xf numFmtId="3" fontId="25" fillId="0" borderId="35" xfId="72" applyNumberFormat="1" applyFont="1" applyFill="1" applyBorder="1" applyAlignment="1">
      <alignment horizontal="center"/>
      <protection/>
    </xf>
    <xf numFmtId="3" fontId="25" fillId="0" borderId="33" xfId="72" applyNumberFormat="1" applyFont="1" applyFill="1" applyBorder="1" applyAlignment="1">
      <alignment horizontal="center" vertical="center" textRotation="90"/>
      <protection/>
    </xf>
    <xf numFmtId="0" fontId="25" fillId="0" borderId="33" xfId="81" applyFont="1" applyFill="1" applyBorder="1" applyAlignment="1">
      <alignment horizontal="center" vertical="center" textRotation="90" wrapText="1"/>
      <protection/>
    </xf>
    <xf numFmtId="3" fontId="25" fillId="0" borderId="33" xfId="82" applyNumberFormat="1" applyFont="1" applyFill="1" applyBorder="1" applyAlignment="1">
      <alignment horizontal="right" vertical="center" wrapText="1"/>
      <protection/>
    </xf>
    <xf numFmtId="3" fontId="25" fillId="0" borderId="34" xfId="82" applyNumberFormat="1" applyFont="1" applyFill="1" applyBorder="1" applyAlignment="1">
      <alignment horizontal="right" vertical="center" wrapText="1"/>
      <protection/>
    </xf>
    <xf numFmtId="0" fontId="25" fillId="0" borderId="0" xfId="82" applyFont="1" applyBorder="1">
      <alignment/>
      <protection/>
    </xf>
    <xf numFmtId="3" fontId="25" fillId="0" borderId="33" xfId="79" applyNumberFormat="1" applyFont="1" applyFill="1" applyBorder="1" applyAlignment="1">
      <alignment vertical="center"/>
      <protection/>
    </xf>
    <xf numFmtId="3" fontId="55" fillId="0" borderId="33" xfId="79" applyNumberFormat="1" applyFont="1" applyFill="1" applyBorder="1" applyAlignment="1">
      <alignment vertical="center"/>
      <protection/>
    </xf>
    <xf numFmtId="3" fontId="28" fillId="0" borderId="33" xfId="79" applyNumberFormat="1" applyFont="1" applyFill="1" applyBorder="1" applyAlignment="1">
      <alignment vertical="center"/>
      <protection/>
    </xf>
    <xf numFmtId="3" fontId="25" fillId="0" borderId="36" xfId="72" applyNumberFormat="1" applyFont="1" applyFill="1" applyBorder="1" applyAlignment="1">
      <alignment horizontal="center"/>
      <protection/>
    </xf>
    <xf numFmtId="3" fontId="25" fillId="0" borderId="37" xfId="72" applyNumberFormat="1" applyFont="1" applyFill="1" applyBorder="1" applyAlignment="1">
      <alignment horizontal="center" vertical="center" textRotation="90"/>
      <protection/>
    </xf>
    <xf numFmtId="0" fontId="25" fillId="0" borderId="37" xfId="81" applyFont="1" applyFill="1" applyBorder="1" applyAlignment="1">
      <alignment horizontal="center" vertical="center" textRotation="90" wrapText="1"/>
      <protection/>
    </xf>
    <xf numFmtId="3" fontId="25" fillId="0" borderId="37" xfId="82" applyNumberFormat="1" applyFont="1" applyFill="1" applyBorder="1" applyAlignment="1">
      <alignment horizontal="right" vertical="center" wrapText="1"/>
      <protection/>
    </xf>
    <xf numFmtId="3" fontId="25" fillId="0" borderId="53" xfId="82" applyNumberFormat="1" applyFont="1" applyFill="1" applyBorder="1" applyAlignment="1">
      <alignment horizontal="right" vertical="center" wrapText="1"/>
      <protection/>
    </xf>
    <xf numFmtId="3" fontId="28" fillId="0" borderId="0" xfId="72" applyNumberFormat="1" applyFont="1" applyFill="1" applyBorder="1" applyAlignment="1">
      <alignment horizontal="right" wrapText="1"/>
      <protection/>
    </xf>
    <xf numFmtId="3" fontId="28" fillId="0" borderId="0" xfId="0" applyNumberFormat="1" applyFont="1" applyBorder="1" applyAlignment="1">
      <alignment horizontal="right"/>
    </xf>
    <xf numFmtId="0" fontId="28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3" fontId="22" fillId="0" borderId="0" xfId="72" applyNumberFormat="1" applyFont="1" applyFill="1" applyBorder="1" applyAlignment="1">
      <alignment horizontal="right"/>
      <protection/>
    </xf>
    <xf numFmtId="3" fontId="25" fillId="0" borderId="0" xfId="72" applyNumberFormat="1" applyFont="1" applyFill="1" applyAlignment="1">
      <alignment horizontal="center" vertical="center"/>
      <protection/>
    </xf>
    <xf numFmtId="3" fontId="29" fillId="0" borderId="72" xfId="0" applyNumberFormat="1" applyFont="1" applyBorder="1" applyAlignment="1">
      <alignment horizontal="center" vertical="center"/>
    </xf>
    <xf numFmtId="3" fontId="29" fillId="0" borderId="73" xfId="0" applyNumberFormat="1" applyFont="1" applyBorder="1" applyAlignment="1">
      <alignment horizontal="center" vertical="center"/>
    </xf>
    <xf numFmtId="3" fontId="23" fillId="0" borderId="31" xfId="0" applyNumberFormat="1" applyFont="1" applyFill="1" applyBorder="1" applyAlignment="1">
      <alignment horizontal="center" vertical="center"/>
    </xf>
    <xf numFmtId="3" fontId="23" fillId="0" borderId="31" xfId="0" applyNumberFormat="1" applyFont="1" applyFill="1" applyBorder="1" applyAlignment="1">
      <alignment horizontal="center" vertical="center" wrapText="1"/>
    </xf>
    <xf numFmtId="3" fontId="23" fillId="0" borderId="33" xfId="0" applyNumberFormat="1" applyFont="1" applyFill="1" applyBorder="1" applyAlignment="1">
      <alignment horizontal="center" vertical="center" wrapText="1"/>
    </xf>
    <xf numFmtId="3" fontId="23" fillId="0" borderId="32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/>
    </xf>
    <xf numFmtId="3" fontId="22" fillId="0" borderId="74" xfId="0" applyNumberFormat="1" applyFont="1" applyBorder="1" applyAlignment="1">
      <alignment horizontal="center" vertical="center" textRotation="90"/>
    </xf>
    <xf numFmtId="3" fontId="22" fillId="0" borderId="52" xfId="0" applyNumberFormat="1" applyFont="1" applyBorder="1" applyAlignment="1">
      <alignment horizontal="center" vertical="center" textRotation="90"/>
    </xf>
    <xf numFmtId="3" fontId="22" fillId="0" borderId="40" xfId="0" applyNumberFormat="1" applyFont="1" applyBorder="1" applyAlignment="1">
      <alignment horizontal="center" vertical="center" textRotation="90"/>
    </xf>
    <xf numFmtId="0" fontId="37" fillId="0" borderId="35" xfId="0" applyFont="1" applyBorder="1" applyAlignment="1">
      <alignment horizontal="center" vertical="center"/>
    </xf>
    <xf numFmtId="3" fontId="29" fillId="0" borderId="31" xfId="0" applyNumberFormat="1" applyFont="1" applyBorder="1" applyAlignment="1">
      <alignment horizontal="center" vertical="center"/>
    </xf>
    <xf numFmtId="3" fontId="29" fillId="0" borderId="33" xfId="0" applyNumberFormat="1" applyFont="1" applyBorder="1" applyAlignment="1">
      <alignment horizontal="center" vertical="center"/>
    </xf>
    <xf numFmtId="3" fontId="22" fillId="0" borderId="31" xfId="0" applyNumberFormat="1" applyFont="1" applyBorder="1" applyAlignment="1">
      <alignment horizontal="center" vertical="center" wrapText="1"/>
    </xf>
    <xf numFmtId="3" fontId="22" fillId="0" borderId="33" xfId="0" applyNumberFormat="1" applyFont="1" applyBorder="1" applyAlignment="1">
      <alignment horizontal="center" vertical="center" wrapText="1"/>
    </xf>
    <xf numFmtId="3" fontId="22" fillId="0" borderId="31" xfId="0" applyNumberFormat="1" applyFont="1" applyFill="1" applyBorder="1" applyAlignment="1">
      <alignment horizontal="center" vertical="center" wrapText="1"/>
    </xf>
    <xf numFmtId="3" fontId="22" fillId="0" borderId="33" xfId="0" applyNumberFormat="1" applyFont="1" applyFill="1" applyBorder="1" applyAlignment="1">
      <alignment horizontal="center" vertical="center" wrapText="1"/>
    </xf>
    <xf numFmtId="3" fontId="23" fillId="0" borderId="33" xfId="72" applyNumberFormat="1" applyFont="1" applyFill="1" applyBorder="1" applyAlignment="1">
      <alignment horizontal="center" vertical="center" wrapText="1"/>
      <protection/>
    </xf>
    <xf numFmtId="3" fontId="23" fillId="0" borderId="34" xfId="72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Alignment="1">
      <alignment horizontal="right"/>
    </xf>
    <xf numFmtId="3" fontId="22" fillId="0" borderId="35" xfId="0" applyNumberFormat="1" applyFont="1" applyFill="1" applyBorder="1" applyAlignment="1">
      <alignment horizontal="center" vertical="center" textRotation="90"/>
    </xf>
    <xf numFmtId="3" fontId="22" fillId="0" borderId="33" xfId="0" applyNumberFormat="1" applyFont="1" applyFill="1" applyBorder="1" applyAlignment="1">
      <alignment horizontal="center" vertical="center" textRotation="90"/>
    </xf>
    <xf numFmtId="3" fontId="29" fillId="0" borderId="33" xfId="0" applyNumberFormat="1" applyFont="1" applyFill="1" applyBorder="1" applyAlignment="1">
      <alignment horizontal="center" vertical="center"/>
    </xf>
    <xf numFmtId="3" fontId="22" fillId="0" borderId="33" xfId="0" applyNumberFormat="1" applyFont="1" applyBorder="1" applyAlignment="1">
      <alignment horizontal="center" vertical="center" textRotation="90" wrapText="1"/>
    </xf>
    <xf numFmtId="0" fontId="37" fillId="0" borderId="33" xfId="0" applyFont="1" applyBorder="1" applyAlignment="1">
      <alignment horizontal="center" vertical="center" textRotation="90" wrapText="1"/>
    </xf>
    <xf numFmtId="3" fontId="23" fillId="0" borderId="0" xfId="0" applyNumberFormat="1" applyFont="1" applyAlignment="1">
      <alignment horizontal="left" vertical="top"/>
    </xf>
    <xf numFmtId="3" fontId="23" fillId="0" borderId="0" xfId="0" applyNumberFormat="1" applyFont="1" applyFill="1" applyAlignment="1">
      <alignment horizontal="left" vertical="top"/>
    </xf>
    <xf numFmtId="3" fontId="23" fillId="0" borderId="0" xfId="0" applyNumberFormat="1" applyFont="1" applyFill="1" applyBorder="1" applyAlignment="1">
      <alignment horizontal="left" vertical="top"/>
    </xf>
    <xf numFmtId="3" fontId="24" fillId="0" borderId="33" xfId="0" applyNumberFormat="1" applyFont="1" applyBorder="1" applyAlignment="1">
      <alignment horizontal="center" vertical="center" wrapText="1"/>
    </xf>
    <xf numFmtId="3" fontId="23" fillId="0" borderId="33" xfId="0" applyNumberFormat="1" applyFont="1" applyFill="1" applyBorder="1" applyAlignment="1">
      <alignment horizontal="center" vertical="center"/>
    </xf>
    <xf numFmtId="0" fontId="25" fillId="0" borderId="0" xfId="81" applyFont="1" applyFill="1" applyBorder="1" applyAlignment="1">
      <alignment horizontal="center" vertical="center"/>
      <protection/>
    </xf>
    <xf numFmtId="0" fontId="28" fillId="0" borderId="0" xfId="81" applyFont="1" applyFill="1" applyBorder="1" applyAlignment="1">
      <alignment horizontal="right" vertical="center"/>
      <protection/>
    </xf>
    <xf numFmtId="2" fontId="25" fillId="0" borderId="75" xfId="74" applyNumberFormat="1" applyFont="1" applyFill="1" applyBorder="1" applyAlignment="1">
      <alignment horizontal="center" vertical="center" wrapText="1"/>
      <protection/>
    </xf>
    <xf numFmtId="2" fontId="43" fillId="0" borderId="76" xfId="0" applyNumberFormat="1" applyFont="1" applyFill="1" applyBorder="1" applyAlignment="1">
      <alignment horizontal="center" vertical="center" wrapText="1"/>
    </xf>
    <xf numFmtId="2" fontId="25" fillId="0" borderId="77" xfId="74" applyNumberFormat="1" applyFont="1" applyFill="1" applyBorder="1" applyAlignment="1">
      <alignment horizontal="center" vertical="center" wrapText="1"/>
      <protection/>
    </xf>
    <xf numFmtId="2" fontId="25" fillId="0" borderId="78" xfId="74" applyNumberFormat="1" applyFont="1" applyFill="1" applyBorder="1" applyAlignment="1">
      <alignment horizontal="center" vertical="center" wrapText="1"/>
      <protection/>
    </xf>
    <xf numFmtId="2" fontId="22" fillId="0" borderId="79" xfId="74" applyNumberFormat="1" applyFont="1" applyFill="1" applyBorder="1" applyAlignment="1">
      <alignment horizontal="center" vertical="center" textRotation="90"/>
      <protection/>
    </xf>
    <xf numFmtId="2" fontId="22" fillId="0" borderId="80" xfId="74" applyNumberFormat="1" applyFont="1" applyFill="1" applyBorder="1" applyAlignment="1">
      <alignment horizontal="center" vertical="center" textRotation="90"/>
      <protection/>
    </xf>
    <xf numFmtId="2" fontId="25" fillId="0" borderId="81" xfId="74" applyNumberFormat="1" applyFont="1" applyFill="1" applyBorder="1" applyAlignment="1">
      <alignment horizontal="center" vertical="center" wrapText="1"/>
      <protection/>
    </xf>
    <xf numFmtId="2" fontId="25" fillId="0" borderId="82" xfId="74" applyNumberFormat="1" applyFont="1" applyFill="1" applyBorder="1" applyAlignment="1">
      <alignment horizontal="center" vertical="center" wrapText="1"/>
      <protection/>
    </xf>
    <xf numFmtId="0" fontId="33" fillId="0" borderId="0" xfId="81" applyFont="1" applyFill="1" applyBorder="1" applyAlignment="1">
      <alignment horizontal="center" vertical="center"/>
      <protection/>
    </xf>
    <xf numFmtId="0" fontId="28" fillId="0" borderId="0" xfId="81" applyFont="1" applyFill="1" applyBorder="1" applyAlignment="1">
      <alignment horizontal="center" vertical="center"/>
      <protection/>
    </xf>
    <xf numFmtId="0" fontId="25" fillId="0" borderId="0" xfId="83" applyFont="1" applyBorder="1" applyAlignment="1">
      <alignment horizontal="center"/>
      <protection/>
    </xf>
    <xf numFmtId="0" fontId="25" fillId="0" borderId="0" xfId="81" applyFont="1" applyFill="1" applyBorder="1" applyAlignment="1">
      <alignment horizontal="center"/>
      <protection/>
    </xf>
    <xf numFmtId="3" fontId="28" fillId="0" borderId="0" xfId="81" applyNumberFormat="1" applyFont="1" applyFill="1" applyBorder="1" applyAlignment="1">
      <alignment horizontal="right"/>
      <protection/>
    </xf>
    <xf numFmtId="0" fontId="25" fillId="0" borderId="0" xfId="82" applyFont="1" applyBorder="1" applyAlignment="1">
      <alignment horizontal="center"/>
      <protection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25" fillId="0" borderId="0" xfId="0" applyFont="1" applyFill="1" applyAlignment="1">
      <alignment horizontal="center" vertical="center"/>
    </xf>
    <xf numFmtId="3" fontId="47" fillId="24" borderId="40" xfId="64" applyNumberFormat="1" applyFont="1" applyFill="1" applyBorder="1" applyAlignment="1">
      <alignment horizontal="left"/>
      <protection/>
    </xf>
    <xf numFmtId="3" fontId="47" fillId="24" borderId="31" xfId="64" applyNumberFormat="1" applyFont="1" applyFill="1" applyBorder="1" applyAlignment="1">
      <alignment horizontal="left"/>
      <protection/>
    </xf>
    <xf numFmtId="3" fontId="47" fillId="24" borderId="35" xfId="64" applyNumberFormat="1" applyFont="1" applyFill="1" applyBorder="1" applyAlignment="1">
      <alignment horizontal="left"/>
      <protection/>
    </xf>
    <xf numFmtId="3" fontId="47" fillId="24" borderId="33" xfId="64" applyNumberFormat="1" applyFont="1" applyFill="1" applyBorder="1" applyAlignment="1">
      <alignment horizontal="left"/>
      <protection/>
    </xf>
    <xf numFmtId="3" fontId="51" fillId="0" borderId="35" xfId="64" applyNumberFormat="1" applyFont="1" applyFill="1" applyBorder="1" applyAlignment="1">
      <alignment horizontal="center"/>
      <protection/>
    </xf>
    <xf numFmtId="3" fontId="51" fillId="0" borderId="33" xfId="64" applyNumberFormat="1" applyFont="1" applyFill="1" applyBorder="1" applyAlignment="1">
      <alignment horizontal="center"/>
      <protection/>
    </xf>
    <xf numFmtId="0" fontId="49" fillId="26" borderId="33" xfId="69" applyFont="1" applyFill="1" applyBorder="1" applyAlignment="1">
      <alignment wrapText="1"/>
      <protection/>
    </xf>
    <xf numFmtId="0" fontId="59" fillId="26" borderId="33" xfId="69" applyFont="1" applyFill="1" applyBorder="1" applyAlignment="1">
      <alignment wrapText="1"/>
      <protection/>
    </xf>
    <xf numFmtId="3" fontId="39" fillId="26" borderId="33" xfId="64" applyNumberFormat="1" applyFont="1" applyFill="1" applyBorder="1" applyAlignment="1">
      <alignment horizontal="left"/>
      <protection/>
    </xf>
    <xf numFmtId="3" fontId="39" fillId="32" borderId="33" xfId="64" applyNumberFormat="1" applyFont="1" applyFill="1" applyBorder="1" applyAlignment="1">
      <alignment horizontal="left"/>
      <protection/>
    </xf>
    <xf numFmtId="3" fontId="51" fillId="0" borderId="33" xfId="64" applyNumberFormat="1" applyFont="1" applyFill="1" applyBorder="1" applyAlignment="1">
      <alignment horizontal="left" wrapText="1"/>
      <protection/>
    </xf>
    <xf numFmtId="3" fontId="39" fillId="26" borderId="50" xfId="64" applyNumberFormat="1" applyFont="1" applyFill="1" applyBorder="1" applyAlignment="1">
      <alignment horizontal="left"/>
      <protection/>
    </xf>
    <xf numFmtId="3" fontId="39" fillId="26" borderId="10" xfId="64" applyNumberFormat="1" applyFont="1" applyFill="1" applyBorder="1" applyAlignment="1">
      <alignment horizontal="left"/>
      <protection/>
    </xf>
    <xf numFmtId="3" fontId="39" fillId="26" borderId="51" xfId="64" applyNumberFormat="1" applyFont="1" applyFill="1" applyBorder="1" applyAlignment="1">
      <alignment horizontal="left"/>
      <protection/>
    </xf>
    <xf numFmtId="3" fontId="51" fillId="0" borderId="50" xfId="64" applyNumberFormat="1" applyFont="1" applyBorder="1" applyAlignment="1">
      <alignment horizontal="left"/>
      <protection/>
    </xf>
    <xf numFmtId="3" fontId="51" fillId="0" borderId="10" xfId="64" applyNumberFormat="1" applyFont="1" applyBorder="1" applyAlignment="1">
      <alignment horizontal="left"/>
      <protection/>
    </xf>
    <xf numFmtId="3" fontId="51" fillId="0" borderId="51" xfId="64" applyNumberFormat="1" applyFont="1" applyBorder="1" applyAlignment="1">
      <alignment horizontal="left"/>
      <protection/>
    </xf>
    <xf numFmtId="3" fontId="39" fillId="0" borderId="34" xfId="64" applyNumberFormat="1" applyFont="1" applyFill="1" applyBorder="1" applyAlignment="1">
      <alignment horizontal="center"/>
      <protection/>
    </xf>
    <xf numFmtId="3" fontId="39" fillId="0" borderId="53" xfId="64" applyNumberFormat="1" applyFont="1" applyFill="1" applyBorder="1" applyAlignment="1">
      <alignment horizontal="center"/>
      <protection/>
    </xf>
    <xf numFmtId="3" fontId="47" fillId="0" borderId="33" xfId="64" applyNumberFormat="1" applyFont="1" applyBorder="1" applyAlignment="1">
      <alignment horizontal="left"/>
      <protection/>
    </xf>
    <xf numFmtId="0" fontId="49" fillId="0" borderId="33" xfId="69" applyFont="1" applyBorder="1" applyAlignment="1">
      <alignment wrapText="1"/>
      <protection/>
    </xf>
    <xf numFmtId="3" fontId="47" fillId="0" borderId="33" xfId="64" applyNumberFormat="1" applyFont="1" applyFill="1" applyBorder="1" applyAlignment="1">
      <alignment horizontal="left"/>
      <protection/>
    </xf>
    <xf numFmtId="3" fontId="39" fillId="0" borderId="33" xfId="64" applyNumberFormat="1" applyFont="1" applyBorder="1" applyAlignment="1" applyProtection="1">
      <alignment horizontal="center"/>
      <protection locked="0"/>
    </xf>
    <xf numFmtId="3" fontId="39" fillId="0" borderId="50" xfId="64" applyNumberFormat="1" applyFont="1" applyFill="1" applyBorder="1" applyAlignment="1">
      <alignment horizontal="left"/>
      <protection/>
    </xf>
    <xf numFmtId="3" fontId="39" fillId="0" borderId="10" xfId="64" applyNumberFormat="1" applyFont="1" applyFill="1" applyBorder="1" applyAlignment="1">
      <alignment horizontal="left"/>
      <protection/>
    </xf>
    <xf numFmtId="3" fontId="39" fillId="0" borderId="51" xfId="64" applyNumberFormat="1" applyFont="1" applyFill="1" applyBorder="1" applyAlignment="1">
      <alignment horizontal="left"/>
      <protection/>
    </xf>
    <xf numFmtId="3" fontId="39" fillId="0" borderId="33" xfId="64" applyNumberFormat="1" applyFont="1" applyFill="1" applyBorder="1" applyAlignment="1">
      <alignment horizontal="left"/>
      <protection/>
    </xf>
    <xf numFmtId="3" fontId="59" fillId="0" borderId="33" xfId="64" applyNumberFormat="1" applyFont="1" applyBorder="1" applyAlignment="1">
      <alignment horizontal="center"/>
      <protection/>
    </xf>
    <xf numFmtId="3" fontId="39" fillId="0" borderId="37" xfId="64" applyNumberFormat="1" applyFont="1" applyBorder="1" applyAlignment="1">
      <alignment horizontal="center"/>
      <protection/>
    </xf>
    <xf numFmtId="0" fontId="28" fillId="0" borderId="33" xfId="76" applyFont="1" applyBorder="1" applyAlignment="1">
      <alignment horizontal="center" vertical="center" wrapText="1"/>
      <protection/>
    </xf>
    <xf numFmtId="3" fontId="28" fillId="0" borderId="44" xfId="76" applyNumberFormat="1" applyFont="1" applyBorder="1" applyAlignment="1">
      <alignment horizontal="center" vertical="center" wrapText="1"/>
      <protection/>
    </xf>
    <xf numFmtId="0" fontId="23" fillId="0" borderId="0" xfId="76" applyFont="1" applyBorder="1" applyAlignment="1">
      <alignment horizontal="center" wrapText="1"/>
      <protection/>
    </xf>
    <xf numFmtId="0" fontId="23" fillId="0" borderId="0" xfId="76" applyFont="1" applyBorder="1" applyAlignment="1">
      <alignment horizontal="left" vertical="center"/>
      <protection/>
    </xf>
    <xf numFmtId="0" fontId="28" fillId="0" borderId="43" xfId="76" applyFont="1" applyBorder="1" applyAlignment="1">
      <alignment horizontal="center" vertical="center" textRotation="90" wrapText="1"/>
      <protection/>
    </xf>
    <xf numFmtId="0" fontId="28" fillId="0" borderId="41" xfId="76" applyFont="1" applyBorder="1" applyAlignment="1">
      <alignment horizontal="center" vertical="center" textRotation="90" wrapText="1"/>
      <protection/>
    </xf>
    <xf numFmtId="0" fontId="22" fillId="0" borderId="44" xfId="76" applyFont="1" applyBorder="1" applyAlignment="1">
      <alignment horizontal="center" vertical="center" wrapText="1"/>
      <protection/>
    </xf>
    <xf numFmtId="0" fontId="22" fillId="0" borderId="33" xfId="76" applyFont="1" applyBorder="1" applyAlignment="1">
      <alignment horizontal="center" vertical="center" wrapText="1"/>
      <protection/>
    </xf>
    <xf numFmtId="0" fontId="28" fillId="0" borderId="44" xfId="76" applyFont="1" applyBorder="1" applyAlignment="1">
      <alignment horizontal="center" vertical="center" wrapText="1"/>
      <protection/>
    </xf>
    <xf numFmtId="3" fontId="28" fillId="0" borderId="33" xfId="76" applyNumberFormat="1" applyFont="1" applyBorder="1" applyAlignment="1">
      <alignment horizontal="center" vertical="center" wrapText="1"/>
      <protection/>
    </xf>
    <xf numFmtId="3" fontId="28" fillId="0" borderId="0" xfId="76" applyNumberFormat="1" applyFont="1" applyBorder="1" applyAlignment="1">
      <alignment horizontal="right"/>
      <protection/>
    </xf>
    <xf numFmtId="3" fontId="32" fillId="0" borderId="0" xfId="76" applyNumberFormat="1" applyFont="1" applyAlignment="1">
      <alignment horizontal="right"/>
      <protection/>
    </xf>
    <xf numFmtId="0" fontId="26" fillId="0" borderId="0" xfId="76" applyFont="1" applyAlignment="1">
      <alignment horizontal="center" vertical="center"/>
      <protection/>
    </xf>
    <xf numFmtId="0" fontId="25" fillId="0" borderId="0" xfId="76" applyFont="1" applyAlignment="1">
      <alignment horizontal="center" vertical="center"/>
      <protection/>
    </xf>
    <xf numFmtId="3" fontId="28" fillId="0" borderId="83" xfId="76" applyNumberFormat="1" applyFont="1" applyBorder="1" applyAlignment="1">
      <alignment horizontal="center" vertical="center" wrapText="1"/>
      <protection/>
    </xf>
    <xf numFmtId="3" fontId="28" fillId="0" borderId="42" xfId="76" applyNumberFormat="1" applyFont="1" applyBorder="1" applyAlignment="1">
      <alignment horizontal="center" vertical="center" wrapText="1"/>
      <protection/>
    </xf>
  </cellXfs>
  <cellStyles count="8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2 2 2" xfId="44"/>
    <cellStyle name="Ezres 2 3" xfId="45"/>
    <cellStyle name="Ezres 3" xfId="46"/>
    <cellStyle name="Ezres 4" xfId="47"/>
    <cellStyle name="Ezres 5" xfId="48"/>
    <cellStyle name="Figyelmeztetés" xfId="49"/>
    <cellStyle name="Hyperlink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Followed Hyperlink" xfId="61"/>
    <cellStyle name="Magyarázó szöveg" xfId="62"/>
    <cellStyle name="Normál 2" xfId="63"/>
    <cellStyle name="Normál 2 2" xfId="64"/>
    <cellStyle name="Normál 2 3" xfId="65"/>
    <cellStyle name="Normál 3" xfId="66"/>
    <cellStyle name="Normál 3 2" xfId="67"/>
    <cellStyle name="Normál 4" xfId="68"/>
    <cellStyle name="Normál 5" xfId="69"/>
    <cellStyle name="Normál 5 2" xfId="70"/>
    <cellStyle name="Normál 7" xfId="71"/>
    <cellStyle name="Normál_2007.évi konc. összefoglaló bevétel" xfId="72"/>
    <cellStyle name="Normál_2007.évi konc. összefoglaló bevétel 2" xfId="73"/>
    <cellStyle name="Normál_2008.évi költségvetési javaslat" xfId="74"/>
    <cellStyle name="Normál_Beruházási tábla 2007" xfId="75"/>
    <cellStyle name="Normál_EU-s tábla kv-hez" xfId="76"/>
    <cellStyle name="Normál_EU-s tábla kv-hez 2" xfId="77"/>
    <cellStyle name="Normál_Intézményi bevétel-kiadás" xfId="78"/>
    <cellStyle name="Normál_Intézményi bevétel-kiadás 2" xfId="79"/>
    <cellStyle name="Normál_irodai végleges intézményekkel" xfId="80"/>
    <cellStyle name="Normál_Városfejlesztési Iroda - 2008. kv. tervezés" xfId="81"/>
    <cellStyle name="Normál_Városfejlesztési Iroda - 2008. kv. tervezés_2014.évi eredeti előirányzat" xfId="82"/>
    <cellStyle name="Normál_Városfejlesztési Iroda - 2008. kv. tervezés_2014.évi eredeti előirányzat 2" xfId="83"/>
    <cellStyle name="Normál_Városfejlesztési Iroda - 2008. kv. tervezés_2014.évi eredeti előirányzat 3" xfId="84"/>
    <cellStyle name="Összesen" xfId="85"/>
    <cellStyle name="Currency" xfId="86"/>
    <cellStyle name="Currency [0]" xfId="87"/>
    <cellStyle name="Rossz" xfId="88"/>
    <cellStyle name="Semleges" xfId="89"/>
    <cellStyle name="Számítás" xfId="90"/>
    <cellStyle name="Percent" xfId="91"/>
    <cellStyle name="Százalék 2" xfId="92"/>
    <cellStyle name="Százalék 3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imi\AppData\Local\Microsoft\Windows\Temporary%20Internet%20Files\Content.Outlook\IWAVU5LE\2015-k&#246;lts&#233;gvet&#233;s%20jan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NR79I01J\Projekt%20teljes%20k&#246;lts&#233;gvet&#233;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Kl&#225;ri\Timi\sz&#225;mla%20dokument&#225;ci&#243;\analitika\Analitika%20201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imi\Documents\Kl&#225;ri\Timi\k&#246;lts&#233;gvet&#233;s\2014%20k&#246;lts&#233;gvet&#233;s\2014%20elfogadott%20k&#246;lts&#233;gvet&#233;s\2014-k&#246;lts&#233;gvet&#233;s%20koncepci&#243;%202014%20j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ruházás (2)"/>
      <sheetName val="Dologi kiadás (2)"/>
      <sheetName val="Személyi jellegű kiadások   (2"/>
      <sheetName val="pótlás"/>
      <sheetName val="szolgáltatók szerinti megbontás"/>
      <sheetName val="Költségvetés (2)"/>
      <sheetName val="beszámoló"/>
      <sheetName val="könyvelés szerinti aug"/>
      <sheetName val="Munka2"/>
    </sheetNames>
    <sheetDataSet>
      <sheetData sheetId="0">
        <row r="33">
          <cell r="D33">
            <v>262529834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rások"/>
      <sheetName val="Összegzés"/>
      <sheetName val="Királyszentistván - 2005"/>
      <sheetName val="Királyszentistván - 2006"/>
      <sheetName val="Királyszentistván - 2007"/>
      <sheetName val="Királyszentistván - 2008"/>
      <sheetName val="2006.12.31-ig költségek"/>
      <sheetName val="költség előrejelzés"/>
    </sheetNames>
    <sheetDataSet>
      <sheetData sheetId="4">
        <row r="4">
          <cell r="A4" t="str">
            <v>előkészítésberuházás előkészítésköltség-haszon elemzés</v>
          </cell>
          <cell r="Y4">
            <v>300000</v>
          </cell>
        </row>
        <row r="5">
          <cell r="A5" t="str">
            <v>előkészítésberuházás előkészítéspályázat készítés</v>
          </cell>
          <cell r="Y5">
            <v>348030</v>
          </cell>
        </row>
        <row r="6">
          <cell r="A6" t="str">
            <v>megvalósításegyéb ráfordítások</v>
          </cell>
          <cell r="Y6">
            <v>172000</v>
          </cell>
        </row>
        <row r="7">
          <cell r="A7" t="str">
            <v>megvalósításel nem számolható költségépítési engedély</v>
          </cell>
          <cell r="Y7">
            <v>22500</v>
          </cell>
        </row>
        <row r="8">
          <cell r="A8" t="str">
            <v>megvalósításel nem számolható költségépítési engedély</v>
          </cell>
          <cell r="Y8">
            <v>30000</v>
          </cell>
        </row>
        <row r="9">
          <cell r="A9" t="str">
            <v>megvalósításel nem számolható költségépítési engedély</v>
          </cell>
          <cell r="Y9">
            <v>30000</v>
          </cell>
        </row>
        <row r="10">
          <cell r="A10" t="str">
            <v>megvalósításel nem számolható költségépítési engedély</v>
          </cell>
          <cell r="Y10">
            <v>30000</v>
          </cell>
        </row>
        <row r="11">
          <cell r="A11" t="str">
            <v>megvalósításel nem számolható költségépítési engedély</v>
          </cell>
          <cell r="Y11">
            <v>60000</v>
          </cell>
        </row>
        <row r="12">
          <cell r="A12" t="str">
            <v>megvalósításel nem számolható költségépítési engedély</v>
          </cell>
          <cell r="Y12">
            <v>165000</v>
          </cell>
        </row>
        <row r="13">
          <cell r="A13" t="str">
            <v>megvalósításel nem számolható költségépítési engedély</v>
          </cell>
          <cell r="Y13">
            <v>105000</v>
          </cell>
        </row>
        <row r="14">
          <cell r="A14" t="str">
            <v>megvalósításel nem számolható költségépítési engedély</v>
          </cell>
          <cell r="Y14">
            <v>40000</v>
          </cell>
        </row>
        <row r="15">
          <cell r="A15" t="str">
            <v>megvalósításel nem számolható költségépítési engedély</v>
          </cell>
          <cell r="Y15">
            <v>4000</v>
          </cell>
        </row>
        <row r="16">
          <cell r="A16" t="str">
            <v>megvalósításel nem számolható költségépítési engedély</v>
          </cell>
          <cell r="Y16">
            <v>3000</v>
          </cell>
        </row>
        <row r="17">
          <cell r="A17" t="str">
            <v>megvalósításel nem számolható költségépítési engedély</v>
          </cell>
          <cell r="Y17">
            <v>16000</v>
          </cell>
        </row>
        <row r="18">
          <cell r="A18" t="str">
            <v>megvalósításel nem számolható költségépítési engedély</v>
          </cell>
          <cell r="Y18">
            <v>6000</v>
          </cell>
        </row>
        <row r="19">
          <cell r="A19" t="str">
            <v>megvalósításel nem számolható költségépítési engedély</v>
          </cell>
          <cell r="Y19">
            <v>100000</v>
          </cell>
        </row>
        <row r="20">
          <cell r="A20" t="str">
            <v>megvalósításel nem számolható költségkörnyezetvédelmi engedélyezés</v>
          </cell>
          <cell r="Y20">
            <v>9000</v>
          </cell>
        </row>
        <row r="21">
          <cell r="A21" t="str">
            <v>megvalósításel nem számolható költségkörnyezetvédelmi engedélyezés</v>
          </cell>
          <cell r="Y21">
            <v>1500000</v>
          </cell>
        </row>
        <row r="22">
          <cell r="A22" t="str">
            <v>megvalósításel nem számolható költségkörnyezetvédelmi engedélyezés</v>
          </cell>
          <cell r="Y22">
            <v>8200000</v>
          </cell>
        </row>
        <row r="23">
          <cell r="A23" t="str">
            <v>megvalósításel nem számolható költségprojektmenedzsmentkönyvvizsgáló</v>
          </cell>
          <cell r="Y23">
            <v>60000</v>
          </cell>
        </row>
        <row r="24">
          <cell r="A24" t="str">
            <v>megvalósításel nem számolható költségprojektmenedzsmentkönyvvizsgáló</v>
          </cell>
          <cell r="Y24">
            <v>60000</v>
          </cell>
        </row>
        <row r="25">
          <cell r="A25" t="str">
            <v>megvalósításel nem számolható költségprojektmenedzsmentkönyvvizsgáló</v>
          </cell>
          <cell r="Y25">
            <v>60000</v>
          </cell>
        </row>
        <row r="26">
          <cell r="A26" t="str">
            <v>megvalósításel nem számolható költségprojektmenedzsmentközbeszerzési eljárás</v>
          </cell>
          <cell r="Y26">
            <v>22000</v>
          </cell>
        </row>
        <row r="27">
          <cell r="A27" t="str">
            <v>megvalósításel nem számolható költségprojektmenedzsmentközbeszerzési eljárás</v>
          </cell>
          <cell r="Y27">
            <v>56000</v>
          </cell>
        </row>
        <row r="28">
          <cell r="A28" t="str">
            <v>megvalósításel nem számolható költségprojektmenedzsmentközbeszerzési eljárás</v>
          </cell>
          <cell r="Y28">
            <v>72000</v>
          </cell>
        </row>
        <row r="29">
          <cell r="A29" t="str">
            <v>megvalósításel nem számolható költségprojektmenedzsmentközbeszerzési eljárás</v>
          </cell>
          <cell r="Y29">
            <v>92000</v>
          </cell>
        </row>
        <row r="30">
          <cell r="A30" t="str">
            <v>megvalósításel nem számolható költségprojektmenedzsmentközbeszerzési eljárás</v>
          </cell>
          <cell r="Y30">
            <v>400000</v>
          </cell>
        </row>
        <row r="31">
          <cell r="A31" t="str">
            <v>megvalósításel nem számolható költségprojektmenedzsmentközbeszerzési eljárás</v>
          </cell>
          <cell r="Y31">
            <v>20000</v>
          </cell>
        </row>
        <row r="32">
          <cell r="A32" t="str">
            <v>megvalósításel nem számolható költségprojektmenedzsmentközbeszerzési eljárás</v>
          </cell>
          <cell r="Y32">
            <v>48000</v>
          </cell>
        </row>
        <row r="33">
          <cell r="A33" t="str">
            <v>megvalósításel nem számolható költségprojektmenedzsmentközbeszerzési eljárás</v>
          </cell>
          <cell r="Y33">
            <v>950000</v>
          </cell>
        </row>
        <row r="34">
          <cell r="A34" t="str">
            <v>megvalósításel nem számolható költségprojektmenedzsmentműködési költségek</v>
          </cell>
          <cell r="Y34">
            <v>1750</v>
          </cell>
        </row>
        <row r="35">
          <cell r="A35" t="str">
            <v>megvalósításel nem számolható költségprojektmenedzsmentműködési költségek</v>
          </cell>
          <cell r="Y35">
            <v>109522</v>
          </cell>
        </row>
        <row r="36">
          <cell r="A36" t="str">
            <v>megvalósításel nem számolható költségprojektmenedzsmentműködési költségek</v>
          </cell>
          <cell r="Y36">
            <v>9520</v>
          </cell>
        </row>
        <row r="37">
          <cell r="A37" t="str">
            <v>megvalósításel nem számolható költségprojektmenedzsmentműködési költségek</v>
          </cell>
          <cell r="Y37">
            <v>142</v>
          </cell>
        </row>
        <row r="38">
          <cell r="A38" t="str">
            <v>megvalósításel nem számolható költségprojektmenedzsmentműködési költségek</v>
          </cell>
          <cell r="Y38">
            <v>3000</v>
          </cell>
        </row>
        <row r="39">
          <cell r="A39" t="str">
            <v>megvalósításel nem számolható költségprojektmenedzsmentműködési költségek</v>
          </cell>
          <cell r="Y39">
            <v>5646</v>
          </cell>
        </row>
        <row r="40">
          <cell r="A40" t="str">
            <v>megvalósításel nem számolható költségprojektmenedzsmentműködési költségek</v>
          </cell>
          <cell r="Y40">
            <v>1712</v>
          </cell>
        </row>
        <row r="41">
          <cell r="A41" t="str">
            <v>megvalósításel nem számolható költségprojektmenedzsmentműködési költségek</v>
          </cell>
          <cell r="Y41">
            <v>8290</v>
          </cell>
        </row>
        <row r="42">
          <cell r="A42" t="str">
            <v>megvalósításel nem számolható költségprojektmenedzsmentműködési költségek</v>
          </cell>
          <cell r="Y42">
            <v>3320</v>
          </cell>
        </row>
        <row r="43">
          <cell r="A43" t="str">
            <v>megvalósításel nem számolható költségprojektmenedzsmentműködési költségek</v>
          </cell>
          <cell r="Y43">
            <v>3723</v>
          </cell>
        </row>
        <row r="44">
          <cell r="A44" t="str">
            <v>megvalósításel nem számolható költségprojektmenedzsmentműködési költségek</v>
          </cell>
          <cell r="Y44">
            <v>5800</v>
          </cell>
        </row>
        <row r="45">
          <cell r="A45" t="str">
            <v>megvalósításel nem számolható költségprojektmenedzsmentműködési költségek</v>
          </cell>
          <cell r="Y45">
            <v>9380</v>
          </cell>
        </row>
        <row r="46">
          <cell r="A46" t="str">
            <v>megvalósításel nem számolható költségprojektmenedzsmentműködési költségek</v>
          </cell>
          <cell r="Y46">
            <v>2875</v>
          </cell>
        </row>
        <row r="47">
          <cell r="A47" t="str">
            <v>megvalósításel nem számolható költségprojektmenedzsmentműködési költségek</v>
          </cell>
          <cell r="Y47">
            <v>2917</v>
          </cell>
        </row>
        <row r="48">
          <cell r="A48" t="str">
            <v>megvalósításel nem számolható költségprojektmenedzsmentműködési költségek</v>
          </cell>
          <cell r="Y48">
            <v>1317</v>
          </cell>
        </row>
        <row r="49">
          <cell r="A49" t="str">
            <v>megvalósításel nem számolható költségprojektmenedzsmentműködési költségek</v>
          </cell>
          <cell r="Y49">
            <v>109522</v>
          </cell>
        </row>
        <row r="50">
          <cell r="A50" t="str">
            <v>megvalósításel nem számolható költségprojektmenedzsmentműködési költségek</v>
          </cell>
          <cell r="Y50">
            <v>9520</v>
          </cell>
        </row>
        <row r="51">
          <cell r="A51" t="str">
            <v>megvalósításel nem számolható költségprojektmenedzsmentműködési költségek</v>
          </cell>
          <cell r="Y51">
            <v>26472</v>
          </cell>
        </row>
        <row r="52">
          <cell r="A52" t="str">
            <v>megvalósításel nem számolható költségprojektmenedzsmentműködési költségek</v>
          </cell>
          <cell r="Y52">
            <v>3000</v>
          </cell>
        </row>
        <row r="53">
          <cell r="A53" t="str">
            <v>megvalósításel nem számolható költségprojektmenedzsmentműködési költségek</v>
          </cell>
          <cell r="Y53">
            <v>5505</v>
          </cell>
        </row>
        <row r="54">
          <cell r="A54" t="str">
            <v>megvalósításel nem számolható költségprojektmenedzsmentműködési költségek</v>
          </cell>
          <cell r="Y54">
            <v>4540</v>
          </cell>
        </row>
        <row r="55">
          <cell r="A55" t="str">
            <v>megvalósításel nem számolható költségprojektmenedzsmentműködési költségek</v>
          </cell>
          <cell r="Y55">
            <v>-958</v>
          </cell>
        </row>
        <row r="56">
          <cell r="A56" t="str">
            <v>megvalósításel nem számolható költségprojektmenedzsmentműködési költségek</v>
          </cell>
          <cell r="Y56">
            <v>7177</v>
          </cell>
        </row>
        <row r="57">
          <cell r="A57" t="str">
            <v>megvalósításel nem számolható költségprojektmenedzsmentműködési költségek</v>
          </cell>
          <cell r="Y57">
            <v>4350</v>
          </cell>
        </row>
        <row r="58">
          <cell r="A58" t="str">
            <v>megvalósításel nem számolható költségprojektmenedzsmentműködési költségek</v>
          </cell>
          <cell r="Y58">
            <v>5700</v>
          </cell>
        </row>
        <row r="59">
          <cell r="A59" t="str">
            <v>megvalósításel nem számolható költségprojektmenedzsmentműködési költségek</v>
          </cell>
          <cell r="Y59">
            <v>3320</v>
          </cell>
        </row>
        <row r="60">
          <cell r="A60" t="str">
            <v>megvalósításel nem számolható költségprojektmenedzsmentműködési költségek</v>
          </cell>
          <cell r="Y60">
            <v>5534</v>
          </cell>
        </row>
        <row r="61">
          <cell r="A61" t="str">
            <v>megvalósításel nem számolható költségprojektmenedzsmentműködési költségek</v>
          </cell>
          <cell r="Y61">
            <v>10700</v>
          </cell>
        </row>
        <row r="62">
          <cell r="A62" t="str">
            <v>megvalósításel nem számolható költségprojektmenedzsmentműködési költségek</v>
          </cell>
          <cell r="Y62">
            <v>11235</v>
          </cell>
        </row>
        <row r="63">
          <cell r="A63" t="str">
            <v>megvalósításel nem számolható költségprojektmenedzsmentműködési költségek</v>
          </cell>
          <cell r="Y63">
            <v>12042</v>
          </cell>
        </row>
        <row r="64">
          <cell r="A64" t="str">
            <v>megvalósításel nem számolható költségprojektmenedzsmentműködési költségek</v>
          </cell>
          <cell r="Y64">
            <v>2715</v>
          </cell>
        </row>
        <row r="65">
          <cell r="A65" t="str">
            <v>megvalósításel nem számolható költségprojektmenedzsmentműködési költségek</v>
          </cell>
          <cell r="Y65">
            <v>94410</v>
          </cell>
        </row>
        <row r="66">
          <cell r="A66" t="str">
            <v>megvalósításel nem számolható költségprojektmenedzsmentműködési költségek</v>
          </cell>
          <cell r="Y66">
            <v>9520</v>
          </cell>
        </row>
        <row r="67">
          <cell r="A67" t="str">
            <v>megvalósításel nem számolható költségprojektmenedzsmentműködési költségek</v>
          </cell>
          <cell r="Y67">
            <v>18000</v>
          </cell>
        </row>
        <row r="68">
          <cell r="A68" t="str">
            <v>megvalósításel nem számolható költségprojektmenedzsmentműködési költségek</v>
          </cell>
          <cell r="Y68">
            <v>7563</v>
          </cell>
        </row>
        <row r="69">
          <cell r="A69" t="str">
            <v>megvalósításel nem számolható költségprojektmenedzsmentműködési költségek</v>
          </cell>
          <cell r="Y69">
            <v>5681</v>
          </cell>
        </row>
        <row r="70">
          <cell r="A70" t="str">
            <v>megvalósításel nem számolható költségprojektmenedzsmentműködési költségek</v>
          </cell>
          <cell r="Y70">
            <v>-1137</v>
          </cell>
        </row>
        <row r="71">
          <cell r="A71" t="str">
            <v>megvalósításel nem számolható költségprojektmenedzsmentműködési költségek</v>
          </cell>
          <cell r="Y71">
            <v>3300</v>
          </cell>
        </row>
        <row r="72">
          <cell r="A72" t="str">
            <v>megvalósításel nem számolható költségprojektmenedzsmentműködési költségek</v>
          </cell>
          <cell r="Y72">
            <v>4709</v>
          </cell>
        </row>
        <row r="73">
          <cell r="A73" t="str">
            <v>megvalósításel nem számolható költségprojektmenedzsmentműködési költségek</v>
          </cell>
          <cell r="Y73">
            <v>3320</v>
          </cell>
        </row>
        <row r="74">
          <cell r="A74" t="str">
            <v>megvalósításel nem számolható költségprojektmenedzsmentműködési költségek</v>
          </cell>
          <cell r="Y74">
            <v>4010</v>
          </cell>
        </row>
        <row r="75">
          <cell r="A75" t="str">
            <v>megvalósításel nem számolható költségprojektmenedzsmentműködési költségek</v>
          </cell>
          <cell r="Y75">
            <v>1062143</v>
          </cell>
        </row>
        <row r="76">
          <cell r="A76" t="str">
            <v>megvalósításel nem számolható költségprojektmenedzsmentműködési költségek</v>
          </cell>
          <cell r="Y76">
            <v>6542</v>
          </cell>
        </row>
        <row r="77">
          <cell r="A77" t="str">
            <v>megvalósításel nem számolható költségprojektmenedzsmentműködési költségek</v>
          </cell>
          <cell r="Y77">
            <v>6000</v>
          </cell>
        </row>
        <row r="78">
          <cell r="A78" t="str">
            <v>megvalósításel nem számolható költségprojektmenedzsmentműködési költségek</v>
          </cell>
          <cell r="Y78">
            <v>79297</v>
          </cell>
        </row>
        <row r="79">
          <cell r="A79" t="str">
            <v>megvalósításel nem számolható költségprojektmenedzsmentműködési költségek</v>
          </cell>
          <cell r="Y79">
            <v>9520</v>
          </cell>
        </row>
        <row r="80">
          <cell r="A80" t="str">
            <v>megvalósításel nem számolható költségprojektmenedzsmentműködési költségek</v>
          </cell>
          <cell r="Y80">
            <v>3403</v>
          </cell>
        </row>
        <row r="81">
          <cell r="A81" t="str">
            <v>megvalósításel nem számolható költségprojektmenedzsmentműködési költségek</v>
          </cell>
          <cell r="Y81">
            <v>5661</v>
          </cell>
        </row>
        <row r="82">
          <cell r="A82" t="str">
            <v>megvalósításel nem számolható költségprojektmenedzsmentműködési költségek</v>
          </cell>
          <cell r="Y82">
            <v>11225</v>
          </cell>
        </row>
        <row r="83">
          <cell r="A83" t="str">
            <v>megvalósításel nem számolható költségprojektmenedzsmentműködési költségek</v>
          </cell>
          <cell r="Y83">
            <v>663900</v>
          </cell>
        </row>
        <row r="84">
          <cell r="A84" t="str">
            <v>megvalósításel nem számolható költségprojektmenedzsmentműködési költségek</v>
          </cell>
          <cell r="Y84">
            <v>2764</v>
          </cell>
        </row>
        <row r="85">
          <cell r="A85" t="str">
            <v>megvalósításel nem számolható költségprojektmenedzsmentműködési költségek</v>
          </cell>
          <cell r="Y85">
            <v>3301</v>
          </cell>
        </row>
        <row r="86">
          <cell r="A86" t="str">
            <v>megvalósításel nem számolható költségprojektmenedzsmentműködési költségek</v>
          </cell>
          <cell r="Y86">
            <v>5400</v>
          </cell>
        </row>
        <row r="87">
          <cell r="A87" t="str">
            <v>megvalósításel nem számolható költségprojektmenedzsmentműködési költségek</v>
          </cell>
          <cell r="Y87">
            <v>6000</v>
          </cell>
        </row>
        <row r="88">
          <cell r="A88" t="str">
            <v>megvalósításel nem számolható költségprojektmenedzsmentműködési költségek</v>
          </cell>
          <cell r="Y88">
            <v>4010</v>
          </cell>
        </row>
        <row r="89">
          <cell r="A89" t="str">
            <v>megvalósításel nem számolható költségprojektmenedzsmentműködési költségek</v>
          </cell>
          <cell r="Y89">
            <v>3320</v>
          </cell>
        </row>
        <row r="90">
          <cell r="A90" t="str">
            <v>megvalósításel nem számolható költségprojektmenedzsmentműködési költségek</v>
          </cell>
          <cell r="Y90">
            <v>12198</v>
          </cell>
        </row>
        <row r="91">
          <cell r="A91" t="str">
            <v>megvalósításel nem számolható költségprojektmenedzsmentműködési költségek</v>
          </cell>
          <cell r="Y91">
            <v>79297</v>
          </cell>
        </row>
        <row r="92">
          <cell r="A92" t="str">
            <v>megvalósításel nem számolható költségprojektmenedzsmentműködési költségek</v>
          </cell>
          <cell r="Y92">
            <v>9520</v>
          </cell>
        </row>
        <row r="93">
          <cell r="A93" t="str">
            <v>megvalósításel nem számolható költségprojektmenedzsmentműködési költségek</v>
          </cell>
          <cell r="Y93">
            <v>3829</v>
          </cell>
        </row>
        <row r="94">
          <cell r="A94" t="str">
            <v>megvalósításel nem számolható költségprojektmenedzsmentműködési költségek</v>
          </cell>
          <cell r="Y94">
            <v>3351</v>
          </cell>
        </row>
        <row r="95">
          <cell r="A95" t="str">
            <v>megvalósításel nem számolható költségprojektmenedzsmentműködési költségek</v>
          </cell>
          <cell r="Y95">
            <v>1850</v>
          </cell>
        </row>
        <row r="96">
          <cell r="A96" t="str">
            <v>megvalósításel nem számolható költségprojektmenedzsmentműködési költségek</v>
          </cell>
          <cell r="Y96">
            <v>663900</v>
          </cell>
        </row>
        <row r="97">
          <cell r="A97" t="str">
            <v>megvalósításel nem számolható költségprojektmenedzsmentműködési költségek</v>
          </cell>
          <cell r="Y97">
            <v>8156</v>
          </cell>
        </row>
        <row r="98">
          <cell r="A98" t="str">
            <v>megvalósításel nem számolható költségprojektmenedzsmentműködési költségek</v>
          </cell>
          <cell r="Y98">
            <v>1775</v>
          </cell>
        </row>
        <row r="99">
          <cell r="A99" t="str">
            <v>megvalósításel nem számolható költségprojektmenedzsmentműködési költségek</v>
          </cell>
          <cell r="Y99">
            <v>6617</v>
          </cell>
        </row>
        <row r="100">
          <cell r="A100" t="str">
            <v>megvalósításel nem számolható költségprojektmenedzsmentműködési költségek</v>
          </cell>
          <cell r="Y100">
            <v>5400</v>
          </cell>
        </row>
        <row r="101">
          <cell r="A101" t="str">
            <v>megvalósításel nem számolható költségprojektmenedzsmentműködési költségek</v>
          </cell>
          <cell r="Y101">
            <v>385020</v>
          </cell>
        </row>
        <row r="102">
          <cell r="A102" t="str">
            <v>megvalósításel nem számolható költségprojektmenedzsmentműködési költségek</v>
          </cell>
          <cell r="Y102">
            <v>4010</v>
          </cell>
        </row>
        <row r="103">
          <cell r="A103" t="str">
            <v>megvalósításel nem számolható költségprojektmenedzsmentműködési költségek</v>
          </cell>
          <cell r="Y103">
            <v>3320</v>
          </cell>
        </row>
        <row r="104">
          <cell r="A104" t="str">
            <v>megvalósításel nem számolható költségprojektmenedzsmentműködési költségek</v>
          </cell>
          <cell r="Y104">
            <v>6000</v>
          </cell>
        </row>
        <row r="105">
          <cell r="A105" t="str">
            <v>megvalósításel nem számolható költségprojektmenedzsmentműködési költségek</v>
          </cell>
          <cell r="Y105">
            <v>79297</v>
          </cell>
        </row>
        <row r="106">
          <cell r="A106" t="str">
            <v>megvalósításel nem számolható költségprojektmenedzsmentműködési költségek</v>
          </cell>
          <cell r="Y106">
            <v>13542</v>
          </cell>
        </row>
        <row r="107">
          <cell r="A107" t="str">
            <v>megvalósításel nem számolható költségprojektmenedzsmentműködési költségek</v>
          </cell>
          <cell r="Y107">
            <v>6900</v>
          </cell>
        </row>
        <row r="108">
          <cell r="A108" t="str">
            <v>megvalósításel nem számolható költségprojektmenedzsmentműködési költségek</v>
          </cell>
          <cell r="Y108">
            <v>400000</v>
          </cell>
        </row>
        <row r="109">
          <cell r="A109" t="str">
            <v>megvalósításel nem számolható költségprojektmenedzsmentműködési költségek</v>
          </cell>
          <cell r="Y109">
            <v>3250</v>
          </cell>
        </row>
        <row r="110">
          <cell r="A110" t="str">
            <v>megvalósításel nem számolható költségprojektmenedzsmentműködési költségek</v>
          </cell>
          <cell r="Y110">
            <v>5400</v>
          </cell>
        </row>
        <row r="111">
          <cell r="A111" t="str">
            <v>megvalósításel nem számolható költségprojektmenedzsmentműködési költségek</v>
          </cell>
          <cell r="Y111">
            <v>5200</v>
          </cell>
        </row>
        <row r="112">
          <cell r="A112" t="str">
            <v>megvalósításel nem számolható költségprojektmenedzsmentműködési költségek</v>
          </cell>
          <cell r="Y112">
            <v>13026</v>
          </cell>
        </row>
        <row r="113">
          <cell r="A113" t="str">
            <v>megvalósításel nem számolható költségprojektmenedzsmentműködési költségek</v>
          </cell>
          <cell r="Y113">
            <v>15620</v>
          </cell>
        </row>
        <row r="114">
          <cell r="A114" t="str">
            <v>megvalósításel nem számolható költségprojektmenedzsmentműködési költségek</v>
          </cell>
          <cell r="Y114">
            <v>4010</v>
          </cell>
        </row>
        <row r="115">
          <cell r="A115" t="str">
            <v>megvalósításel nem számolható költségprojektmenedzsmentműködési költségek</v>
          </cell>
          <cell r="Y115">
            <v>3301</v>
          </cell>
        </row>
        <row r="116">
          <cell r="A116" t="str">
            <v>megvalósításel nem számolható költségprojektmenedzsmentműködési költségek</v>
          </cell>
          <cell r="Y116">
            <v>725760</v>
          </cell>
        </row>
        <row r="117">
          <cell r="A117" t="str">
            <v>megvalósításel nem számolható költségprojektmenedzsmentműködési költségek</v>
          </cell>
          <cell r="Y117">
            <v>3320</v>
          </cell>
        </row>
        <row r="118">
          <cell r="A118" t="str">
            <v>megvalósításel nem számolható költségprojektmenedzsmentműködési költségek</v>
          </cell>
          <cell r="Y118">
            <v>2875</v>
          </cell>
        </row>
        <row r="119">
          <cell r="A119" t="str">
            <v>megvalósításel nem számolható költségprojektmenedzsmentműködési költségek</v>
          </cell>
          <cell r="Y119">
            <v>6000</v>
          </cell>
        </row>
        <row r="120">
          <cell r="A120" t="str">
            <v>megvalósításel nem számolható költségprojektmenedzsmentműködési költségek</v>
          </cell>
          <cell r="Y120">
            <v>7408</v>
          </cell>
        </row>
        <row r="121">
          <cell r="A121" t="str">
            <v>megvalósításel nem számolható költségprojektmenedzsmentműködési költségek</v>
          </cell>
          <cell r="Y121">
            <v>79297</v>
          </cell>
        </row>
        <row r="122">
          <cell r="A122" t="str">
            <v>megvalósításel nem számolható költségprojektmenedzsmentműködési költségek</v>
          </cell>
          <cell r="Y122">
            <v>6000</v>
          </cell>
        </row>
        <row r="123">
          <cell r="A123" t="str">
            <v>megvalósításel nem számolható költségprojektmenedzsmentműködési költségek</v>
          </cell>
          <cell r="Y123">
            <v>3300</v>
          </cell>
        </row>
        <row r="124">
          <cell r="A124" t="str">
            <v>megvalósításel nem számolható költségprojektmenedzsmentműködési költségek</v>
          </cell>
          <cell r="Y124">
            <v>4798</v>
          </cell>
        </row>
        <row r="125">
          <cell r="A125" t="str">
            <v>megvalósításel nem számolható költségprojektmenedzsmentműködési költségek</v>
          </cell>
          <cell r="Y125">
            <v>741030</v>
          </cell>
        </row>
        <row r="126">
          <cell r="A126" t="str">
            <v>megvalósításel nem számolható költségprojektmenedzsmentműködési költségek</v>
          </cell>
          <cell r="Y126">
            <v>17550</v>
          </cell>
        </row>
        <row r="127">
          <cell r="A127" t="str">
            <v>megvalósításel nem számolható költségprojektmenedzsmentműködési költségek</v>
          </cell>
          <cell r="Y127">
            <v>7740</v>
          </cell>
        </row>
        <row r="128">
          <cell r="A128" t="str">
            <v>megvalósításel nem számolható költségprojektmenedzsmentműködési költségek</v>
          </cell>
          <cell r="Y128">
            <v>6200</v>
          </cell>
        </row>
        <row r="129">
          <cell r="A129" t="str">
            <v>megvalósításel nem számolható költségprojektmenedzsmentműködési költségek</v>
          </cell>
          <cell r="Y129">
            <v>10501</v>
          </cell>
        </row>
        <row r="130">
          <cell r="A130" t="str">
            <v>megvalósításel nem számolható költségprojektmenedzsmentműködési költségek</v>
          </cell>
          <cell r="Y130">
            <v>4010</v>
          </cell>
        </row>
        <row r="131">
          <cell r="A131" t="str">
            <v>megvalósításel nem számolható költségprojektmenedzsmentműködési költségek</v>
          </cell>
          <cell r="Y131">
            <v>12544</v>
          </cell>
        </row>
        <row r="132">
          <cell r="A132" t="str">
            <v>megvalósításel nem számolható költségprojektmenedzsmentműködési költségek</v>
          </cell>
          <cell r="Y132">
            <v>11000</v>
          </cell>
        </row>
        <row r="133">
          <cell r="A133" t="str">
            <v>megvalósításel nem számolható költségprojektmenedzsmentműködési költségek</v>
          </cell>
          <cell r="Y133">
            <v>6000</v>
          </cell>
        </row>
        <row r="134">
          <cell r="A134" t="str">
            <v>megvalósításel nem számolható költségprojektmenedzsmentműködési költségek</v>
          </cell>
          <cell r="Y134">
            <v>3300</v>
          </cell>
        </row>
        <row r="135">
          <cell r="A135" t="str">
            <v>megvalósításel nem számolható költségprojektmenedzsmentműködési költségek</v>
          </cell>
          <cell r="Y135">
            <v>990</v>
          </cell>
        </row>
        <row r="136">
          <cell r="A136" t="str">
            <v>megvalósításel nem számolható költségprojektmenedzsmentműködési költségek</v>
          </cell>
          <cell r="Y136">
            <v>6949</v>
          </cell>
        </row>
        <row r="137">
          <cell r="A137" t="str">
            <v>megvalósításel nem számolható költségprojektmenedzsmentműködési költségek</v>
          </cell>
          <cell r="Y137">
            <v>79297</v>
          </cell>
        </row>
        <row r="138">
          <cell r="A138" t="str">
            <v>megvalósításel nem számolható költségprojektmenedzsmentműködési költségek</v>
          </cell>
          <cell r="Y138">
            <v>6000</v>
          </cell>
        </row>
        <row r="139">
          <cell r="A139" t="str">
            <v>megvalósításel nem számolható költségprojektmenedzsmentműködési költségek</v>
          </cell>
          <cell r="Y139">
            <v>1067</v>
          </cell>
        </row>
        <row r="140">
          <cell r="A140" t="str">
            <v>megvalósításel nem számolható költségprojektmenedzsmentműködési költségek</v>
          </cell>
          <cell r="Y140">
            <v>2445</v>
          </cell>
        </row>
        <row r="141">
          <cell r="A141" t="str">
            <v>megvalósításel nem számolható költségprojektmenedzsmentműködési költségek</v>
          </cell>
          <cell r="Y141">
            <v>1446</v>
          </cell>
        </row>
        <row r="142">
          <cell r="A142" t="str">
            <v>megvalósításel nem számolható költségprojektmenedzsmentműködési költségek</v>
          </cell>
          <cell r="Y142">
            <v>3675</v>
          </cell>
        </row>
        <row r="143">
          <cell r="A143" t="str">
            <v>megvalósításel nem számolható költségprojektmenedzsmentműködési költségek</v>
          </cell>
          <cell r="Y143">
            <v>2055</v>
          </cell>
        </row>
        <row r="144">
          <cell r="A144" t="str">
            <v>megvalósításel nem számolható költségprojektmenedzsmentműködési költségek</v>
          </cell>
          <cell r="Y144">
            <v>3320</v>
          </cell>
        </row>
        <row r="145">
          <cell r="A145" t="str">
            <v>megvalósításel nem számolható költségprojektmenedzsmentműködési költségek</v>
          </cell>
          <cell r="Y145">
            <v>3320</v>
          </cell>
        </row>
        <row r="146">
          <cell r="A146" t="str">
            <v>megvalósításel nem számolható költségprojektmenedzsmentműködési költségek</v>
          </cell>
          <cell r="Y146">
            <v>741030</v>
          </cell>
        </row>
        <row r="147">
          <cell r="A147" t="str">
            <v>megvalósításel nem számolható költségprojektmenedzsmentműködési költségek</v>
          </cell>
          <cell r="Y147">
            <v>4010</v>
          </cell>
        </row>
        <row r="148">
          <cell r="A148" t="str">
            <v>megvalósításel nem számolható költségprojektmenedzsmentműködési költségek</v>
          </cell>
          <cell r="Y148">
            <v>6000</v>
          </cell>
        </row>
        <row r="149">
          <cell r="A149" t="str">
            <v>megvalósításel nem számolható költségprojektmenedzsmentműködési költségek</v>
          </cell>
          <cell r="Y149">
            <v>6475</v>
          </cell>
        </row>
        <row r="150">
          <cell r="A150" t="str">
            <v>megvalósításel nem számolható költségprojektmenedzsmentműködési költségek</v>
          </cell>
          <cell r="Y150">
            <v>32467</v>
          </cell>
        </row>
        <row r="151">
          <cell r="A151" t="str">
            <v>megvalósításel nem számolható költségprojektmenedzsmentműködési költségek</v>
          </cell>
          <cell r="Y151">
            <v>4000</v>
          </cell>
        </row>
        <row r="152">
          <cell r="A152" t="str">
            <v>megvalósításel nem számolható költségprojektmenedzsmentműködési költségek</v>
          </cell>
          <cell r="Y152">
            <v>5580</v>
          </cell>
        </row>
        <row r="153">
          <cell r="A153" t="str">
            <v>megvalósításel nem számolható költségprojektmenedzsmentműködési költségek</v>
          </cell>
          <cell r="Y153">
            <v>1292</v>
          </cell>
        </row>
        <row r="154">
          <cell r="A154" t="str">
            <v>megvalósításel nem számolható költségprojektmenedzsmentműködési költségek</v>
          </cell>
          <cell r="Y154">
            <v>483</v>
          </cell>
        </row>
        <row r="155">
          <cell r="A155" t="str">
            <v>megvalósításel nem számolható költségprojektmenedzsmentműködési költségek</v>
          </cell>
          <cell r="Y155">
            <v>397</v>
          </cell>
        </row>
        <row r="156">
          <cell r="A156" t="str">
            <v>megvalósításel nem számolható költségprojektmenedzsmentműködési költségek</v>
          </cell>
          <cell r="Y156">
            <v>7177</v>
          </cell>
        </row>
        <row r="157">
          <cell r="A157" t="str">
            <v>megvalósításel nem számolható költségprojektmenedzsmentműködési költségek</v>
          </cell>
          <cell r="Y157">
            <v>94410</v>
          </cell>
        </row>
        <row r="158">
          <cell r="A158" t="str">
            <v>megvalósításel nem számolható költségprojektmenedzsmentműködési költségek</v>
          </cell>
          <cell r="Y158">
            <v>6000</v>
          </cell>
        </row>
        <row r="159">
          <cell r="A159" t="str">
            <v>megvalósításel nem számolható költségprojektmenedzsmentműködési költségek</v>
          </cell>
          <cell r="Y159">
            <v>727700</v>
          </cell>
        </row>
        <row r="160">
          <cell r="A160" t="str">
            <v>megvalósításel nem számolható költségprojektmenedzsmentműködési költségek</v>
          </cell>
          <cell r="Y160">
            <v>3494</v>
          </cell>
        </row>
        <row r="161">
          <cell r="A161" t="str">
            <v>megvalósításel nem számolható költségprojektmenedzsmentműködési költségek</v>
          </cell>
          <cell r="Y161">
            <v>4010</v>
          </cell>
        </row>
        <row r="162">
          <cell r="A162" t="str">
            <v>megvalósításel nem számolható költségprojektmenedzsmentműködési költségek</v>
          </cell>
          <cell r="Y162">
            <v>6000</v>
          </cell>
        </row>
        <row r="163">
          <cell r="A163" t="str">
            <v>megvalósításel nem számolható költségprojektmenedzsmentműködési költségek</v>
          </cell>
          <cell r="Y163">
            <v>6400</v>
          </cell>
        </row>
        <row r="164">
          <cell r="A164" t="str">
            <v>megvalósításel nem számolható költségprojektmenedzsmentműködési költségek</v>
          </cell>
          <cell r="Y164">
            <v>8620</v>
          </cell>
        </row>
        <row r="165">
          <cell r="A165" t="str">
            <v>megvalósításel nem számolható költségprojektmenedzsmentműködési költségek</v>
          </cell>
          <cell r="Y165">
            <v>4010</v>
          </cell>
        </row>
        <row r="166">
          <cell r="A166" t="str">
            <v>megvalósításel nem számolható költségprojektmenedzsmentműködési költségek</v>
          </cell>
          <cell r="Y166">
            <v>3299</v>
          </cell>
        </row>
        <row r="167">
          <cell r="A167" t="str">
            <v>megvalósításel nem számolható költségprojektmenedzsmentműködési költségek</v>
          </cell>
          <cell r="Y167">
            <v>109522</v>
          </cell>
        </row>
        <row r="168">
          <cell r="A168" t="str">
            <v>megvalósításel nem számolható költségprojektmenedzsmentműködési költségek</v>
          </cell>
          <cell r="Y168">
            <v>6000</v>
          </cell>
        </row>
        <row r="169">
          <cell r="A169" t="str">
            <v>megvalósításel nem számolható költségprojektmenedzsmentműködési költségek</v>
          </cell>
          <cell r="Y169">
            <v>10929</v>
          </cell>
        </row>
        <row r="170">
          <cell r="A170" t="str">
            <v>megvalósításel nem számolható költségprojektmenedzsmentműködési költségek</v>
          </cell>
          <cell r="Y170">
            <v>741030</v>
          </cell>
        </row>
        <row r="171">
          <cell r="A171" t="str">
            <v>megvalósításel nem számolható költségprojektmenedzsmentműködési költségek</v>
          </cell>
          <cell r="Y171">
            <v>4138</v>
          </cell>
        </row>
        <row r="172">
          <cell r="A172" t="str">
            <v>megvalósításel nem számolható költségprojektmenedzsmentműködési költségek</v>
          </cell>
          <cell r="Y172">
            <v>10700</v>
          </cell>
        </row>
        <row r="173">
          <cell r="A173" t="str">
            <v>megvalósításel nem számolható költségprojektmenedzsmentműködési költségek</v>
          </cell>
          <cell r="Y173">
            <v>6000</v>
          </cell>
        </row>
        <row r="174">
          <cell r="A174" t="str">
            <v>megvalósításel nem számolható költségprojektmenedzsmentműködési költségek</v>
          </cell>
          <cell r="Y174">
            <v>4010</v>
          </cell>
        </row>
        <row r="175">
          <cell r="A175" t="str">
            <v>megvalósításel nem számolható költségprojektmenedzsmentműködési költségek</v>
          </cell>
          <cell r="Y175">
            <v>4010</v>
          </cell>
        </row>
        <row r="176">
          <cell r="A176" t="str">
            <v>megvalósításel nem számolható költségprojektmenedzsmentműködési költségek</v>
          </cell>
          <cell r="Y176">
            <v>12544</v>
          </cell>
        </row>
        <row r="177">
          <cell r="A177" t="str">
            <v>megvalósításel nem számolható költségprojektmenedzsmentműködési költségek</v>
          </cell>
          <cell r="Y177">
            <v>9080</v>
          </cell>
        </row>
        <row r="178">
          <cell r="A178" t="str">
            <v>megvalósításel nem számolható költségprojektmenedzsmentműködési költségek</v>
          </cell>
          <cell r="Y178">
            <v>7365</v>
          </cell>
        </row>
        <row r="179">
          <cell r="A179" t="str">
            <v>megvalósításel nem számolható költségprojektmenedzsmentműködési költségek</v>
          </cell>
          <cell r="Y179">
            <v>6200</v>
          </cell>
        </row>
        <row r="180">
          <cell r="A180" t="str">
            <v>megvalósításel nem számolható költségprojektmenedzsmentműködési költségek</v>
          </cell>
          <cell r="Y180">
            <v>525600</v>
          </cell>
        </row>
        <row r="181">
          <cell r="A181" t="str">
            <v>megvalósításel nem számolható költségprojektmenedzsmentműködési költségek</v>
          </cell>
          <cell r="Y181">
            <v>900000</v>
          </cell>
        </row>
        <row r="182">
          <cell r="A182" t="str">
            <v>megvalósításel nem számolható költségprojektmenedzsmentműködési költségek</v>
          </cell>
          <cell r="Y182">
            <v>109522</v>
          </cell>
        </row>
        <row r="183">
          <cell r="A183" t="str">
            <v>megvalósításel nem számolható költségprojektmenedzsmentműködési költségek</v>
          </cell>
          <cell r="Y183">
            <v>6000</v>
          </cell>
        </row>
        <row r="184">
          <cell r="A184" t="str">
            <v>megvalósításel nem számolható költségprojektmenedzsmentműködési költségek</v>
          </cell>
          <cell r="Y184">
            <v>6599</v>
          </cell>
        </row>
        <row r="185">
          <cell r="A185" t="str">
            <v>megvalósításel nem számolható költségprojektmenedzsmentműködési költségek</v>
          </cell>
          <cell r="Y185">
            <v>38121</v>
          </cell>
        </row>
        <row r="186">
          <cell r="A186" t="str">
            <v>megvalósításel nem számolható költségprojektmenedzsmentműködési költségek</v>
          </cell>
          <cell r="Y186">
            <v>4974</v>
          </cell>
        </row>
        <row r="187">
          <cell r="A187" t="str">
            <v>megvalósításel nem számolható költségprojektmenedzsmenttechnikai feltételek biztosítása</v>
          </cell>
          <cell r="Y187">
            <v>337536</v>
          </cell>
        </row>
        <row r="188">
          <cell r="A188" t="str">
            <v>megvalósításel nem számolható költségprojektmenedzsmenttechnikai feltételek biztosítása</v>
          </cell>
          <cell r="Y188">
            <v>87100</v>
          </cell>
        </row>
        <row r="189">
          <cell r="A189" t="str">
            <v>megvalósításel nem számolható költségprojektmenedzsmenttechnikai feltételek biztosítása</v>
          </cell>
          <cell r="Y189">
            <v>1014098</v>
          </cell>
        </row>
        <row r="190">
          <cell r="A190" t="str">
            <v>megvalósításel nem számolható költségterületvásárlás</v>
          </cell>
          <cell r="Y190">
            <v>6000000</v>
          </cell>
        </row>
        <row r="191">
          <cell r="A191" t="str">
            <v>megvalósításelszámolható költségépítési engedély</v>
          </cell>
          <cell r="Y191">
            <v>6170054</v>
          </cell>
        </row>
        <row r="192">
          <cell r="A192" t="str">
            <v>megvalósításelszámolható költségépítési engedély</v>
          </cell>
          <cell r="Y192">
            <v>6440083</v>
          </cell>
        </row>
        <row r="193">
          <cell r="A193" t="str">
            <v>megvalósításelszámolható költségműszaki ellenőrzés</v>
          </cell>
          <cell r="Y193">
            <v>3010324</v>
          </cell>
        </row>
        <row r="194">
          <cell r="A194" t="str">
            <v>megvalósításelszámolható költségműszaki ellenőrzés</v>
          </cell>
          <cell r="Y194">
            <v>3010324</v>
          </cell>
        </row>
        <row r="195">
          <cell r="A195" t="str">
            <v>megvalósításelszámolható költségműszaki ellenőrzés</v>
          </cell>
          <cell r="Y195">
            <v>3055783</v>
          </cell>
        </row>
        <row r="196">
          <cell r="A196" t="str">
            <v>megvalósításelszámolható költségműszaki ellenőrzés</v>
          </cell>
          <cell r="Y196">
            <v>3113496</v>
          </cell>
        </row>
        <row r="197">
          <cell r="A197" t="str">
            <v>megvalósításelszámolható költségműszaki ellenőrzés</v>
          </cell>
          <cell r="Y197">
            <v>3106327</v>
          </cell>
        </row>
        <row r="198">
          <cell r="A198" t="str">
            <v>megvalósításelszámolható költségPR / Marketing</v>
          </cell>
          <cell r="Y198">
            <v>3119947</v>
          </cell>
        </row>
        <row r="199">
          <cell r="A199" t="str">
            <v>megvalósításelszámolható költségPR / Marketing</v>
          </cell>
          <cell r="Y199">
            <v>3218482</v>
          </cell>
        </row>
        <row r="200">
          <cell r="A200" t="str">
            <v>megvalósításelszámolható költségprojektmenedzsmentműködési költségek</v>
          </cell>
          <cell r="Y200">
            <v>3301</v>
          </cell>
        </row>
        <row r="201">
          <cell r="Y20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öltségvetés"/>
      <sheetName val="Kiadások"/>
      <sheetName val="Bevétel"/>
    </sheetNames>
    <sheetDataSet>
      <sheetData sheetId="1">
        <row r="5">
          <cell r="C5" t="str">
            <v>Alapilletmények</v>
          </cell>
          <cell r="D5">
            <v>784700</v>
          </cell>
        </row>
        <row r="6">
          <cell r="C6" t="str">
            <v>Nyelvpótlék</v>
          </cell>
          <cell r="D6">
            <v>10000</v>
          </cell>
        </row>
        <row r="7">
          <cell r="C7" t="str">
            <v>vezetői illetménypótlék</v>
          </cell>
          <cell r="D7">
            <v>50000</v>
          </cell>
        </row>
        <row r="8">
          <cell r="C8" t="str">
            <v>Keresetkiegészítések</v>
          </cell>
          <cell r="D8">
            <v>10792</v>
          </cell>
        </row>
        <row r="9">
          <cell r="C9" t="str">
            <v>Társadalombiztosítási járulék</v>
          </cell>
          <cell r="D9">
            <v>198828</v>
          </cell>
        </row>
        <row r="10">
          <cell r="C10" t="str">
            <v>Munkaadói járulék</v>
          </cell>
          <cell r="D10">
            <v>15736</v>
          </cell>
        </row>
        <row r="11">
          <cell r="C11" t="str">
            <v>Egészségügyi hozzájárulás</v>
          </cell>
          <cell r="D11">
            <v>3900</v>
          </cell>
        </row>
        <row r="12">
          <cell r="C12" t="str">
            <v>Startkártya járulékai</v>
          </cell>
          <cell r="D12">
            <v>14029</v>
          </cell>
        </row>
        <row r="13">
          <cell r="C13" t="str">
            <v>Könyvvizsgálati díj</v>
          </cell>
          <cell r="D13">
            <v>170000</v>
          </cell>
        </row>
        <row r="14">
          <cell r="C14" t="str">
            <v>Társadalombiztosítási járulék</v>
          </cell>
          <cell r="D14">
            <v>203400</v>
          </cell>
        </row>
        <row r="15">
          <cell r="C15" t="str">
            <v>Munkaadói járulék</v>
          </cell>
          <cell r="D15">
            <v>43000</v>
          </cell>
        </row>
        <row r="16">
          <cell r="C16" t="str">
            <v>Közlekedési költségtérítés</v>
          </cell>
          <cell r="D16">
            <v>4788</v>
          </cell>
        </row>
        <row r="17">
          <cell r="C17" t="str">
            <v>Reprezentáció</v>
          </cell>
          <cell r="D17">
            <v>1600</v>
          </cell>
        </row>
        <row r="18">
          <cell r="C18" t="str">
            <v>Műszaki és Pénzügyi tanácsadás</v>
          </cell>
          <cell r="D18">
            <v>112500</v>
          </cell>
        </row>
        <row r="19">
          <cell r="C19" t="str">
            <v>Bérleti és lízingdíjak</v>
          </cell>
          <cell r="D19">
            <v>32000</v>
          </cell>
        </row>
        <row r="20">
          <cell r="C20" t="str">
            <v>Reprezentáció</v>
          </cell>
          <cell r="D20">
            <v>34144</v>
          </cell>
        </row>
        <row r="21">
          <cell r="C21" t="str">
            <v>Felügyelő mérnök költsége</v>
          </cell>
          <cell r="D21">
            <v>229707</v>
          </cell>
        </row>
        <row r="22">
          <cell r="C22" t="str">
            <v>Pénzforgalmi jutalék</v>
          </cell>
          <cell r="D22">
            <v>3301</v>
          </cell>
        </row>
        <row r="23">
          <cell r="C23" t="str">
            <v>PR tevékenység</v>
          </cell>
          <cell r="D23">
            <v>350590</v>
          </cell>
        </row>
        <row r="24">
          <cell r="C24" t="str">
            <v>Pénzforgalmi jutalék</v>
          </cell>
          <cell r="D24">
            <v>3301</v>
          </cell>
        </row>
        <row r="25">
          <cell r="C25" t="str">
            <v>LOT2 - egyéb létesítmények</v>
          </cell>
          <cell r="D25">
            <v>12040849</v>
          </cell>
        </row>
        <row r="26">
          <cell r="C26" t="str">
            <v>Pénzforgalmi jutalék</v>
          </cell>
          <cell r="D26">
            <v>14450</v>
          </cell>
        </row>
        <row r="27">
          <cell r="C27" t="str">
            <v>Közlekedési költségtérítés</v>
          </cell>
          <cell r="D27">
            <v>4790</v>
          </cell>
        </row>
        <row r="28">
          <cell r="C28" t="str">
            <v>Belföldi kiküldetés</v>
          </cell>
          <cell r="D28">
            <v>9017</v>
          </cell>
        </row>
        <row r="29">
          <cell r="C29" t="str">
            <v>Reprezentáció</v>
          </cell>
          <cell r="D29">
            <v>35000</v>
          </cell>
        </row>
        <row r="30">
          <cell r="C30" t="str">
            <v>Kisértékű tárgyi eszköz, szellemi termékek beszerzése</v>
          </cell>
          <cell r="D30">
            <v>49900</v>
          </cell>
        </row>
        <row r="31">
          <cell r="C31" t="str">
            <v>közbeszerzés - közzététel, értékelés</v>
          </cell>
          <cell r="D31">
            <v>24000</v>
          </cell>
        </row>
        <row r="32">
          <cell r="C32" t="str">
            <v>közbeszerzés - közzététel, értékelés</v>
          </cell>
          <cell r="D32">
            <v>24000</v>
          </cell>
        </row>
        <row r="33">
          <cell r="C33" t="str">
            <v>közbeszerzés - közzététel, értékelés</v>
          </cell>
          <cell r="D33">
            <v>24000</v>
          </cell>
        </row>
        <row r="34">
          <cell r="C34" t="str">
            <v>Egyéb dologi kiadások</v>
          </cell>
          <cell r="D34">
            <v>150000</v>
          </cell>
        </row>
        <row r="35">
          <cell r="C35" t="str">
            <v>Könyvvizsgálati díj</v>
          </cell>
          <cell r="D35">
            <v>170000</v>
          </cell>
        </row>
        <row r="36">
          <cell r="C36" t="str">
            <v>közbeszerzés - közzététel, értékelés</v>
          </cell>
          <cell r="D36">
            <v>24000</v>
          </cell>
        </row>
        <row r="37">
          <cell r="C37" t="str">
            <v>közbeszerzés - közzététel, értékelés</v>
          </cell>
          <cell r="D37">
            <v>24000</v>
          </cell>
        </row>
        <row r="38">
          <cell r="C38" t="str">
            <v>közbeszerzés - közzététel, értékelés</v>
          </cell>
          <cell r="D38">
            <v>24000</v>
          </cell>
        </row>
        <row r="39">
          <cell r="C39" t="str">
            <v>Reklám és propagandakiadások</v>
          </cell>
          <cell r="D39">
            <v>280000</v>
          </cell>
        </row>
        <row r="40">
          <cell r="C40" t="str">
            <v>Reprezentáció</v>
          </cell>
          <cell r="D40">
            <v>27944</v>
          </cell>
        </row>
        <row r="41">
          <cell r="C41" t="str">
            <v>Reprezentáció</v>
          </cell>
          <cell r="D41">
            <v>17328</v>
          </cell>
        </row>
        <row r="42">
          <cell r="C42" t="str">
            <v>Közlekedési költségtérítés</v>
          </cell>
          <cell r="D42">
            <v>5510</v>
          </cell>
        </row>
        <row r="43">
          <cell r="C43" t="str">
            <v>Közlekedési költségtérítés</v>
          </cell>
          <cell r="D43">
            <v>6498</v>
          </cell>
        </row>
        <row r="44">
          <cell r="C44" t="str">
            <v>Belföldi kiküldetés</v>
          </cell>
          <cell r="D44">
            <v>4471</v>
          </cell>
        </row>
        <row r="45">
          <cell r="C45" t="str">
            <v>Reprezentáció</v>
          </cell>
          <cell r="D45">
            <v>28880</v>
          </cell>
        </row>
        <row r="46">
          <cell r="C46" t="str">
            <v>Reprezentáció</v>
          </cell>
          <cell r="D46">
            <v>1344</v>
          </cell>
        </row>
        <row r="47">
          <cell r="C47" t="str">
            <v>Kommunikációs szolgáltatás</v>
          </cell>
          <cell r="D47">
            <v>84960</v>
          </cell>
        </row>
        <row r="48">
          <cell r="C48" t="str">
            <v>Reprezentáció</v>
          </cell>
          <cell r="D48">
            <v>12000</v>
          </cell>
        </row>
        <row r="49">
          <cell r="C49" t="str">
            <v>Belföldi kiküldetés</v>
          </cell>
          <cell r="D49">
            <v>4960</v>
          </cell>
        </row>
        <row r="50">
          <cell r="C50" t="str">
            <v>Belföldi kiküldetés</v>
          </cell>
          <cell r="D50">
            <v>4960</v>
          </cell>
        </row>
        <row r="51">
          <cell r="C51" t="str">
            <v>Folyóirat</v>
          </cell>
          <cell r="D51">
            <v>19488</v>
          </cell>
        </row>
        <row r="52">
          <cell r="C52" t="str">
            <v>Alapilletmények</v>
          </cell>
          <cell r="D52">
            <v>793100</v>
          </cell>
        </row>
        <row r="53">
          <cell r="C53" t="str">
            <v>Nyelvpótlék</v>
          </cell>
          <cell r="D53">
            <v>10000</v>
          </cell>
        </row>
        <row r="54">
          <cell r="C54" t="str">
            <v>vezetői illetménypótlék</v>
          </cell>
          <cell r="D54">
            <v>50000</v>
          </cell>
        </row>
        <row r="55">
          <cell r="C55" t="str">
            <v>Keresetkiegészítések</v>
          </cell>
          <cell r="D55">
            <v>98000</v>
          </cell>
        </row>
        <row r="56">
          <cell r="C56" t="str">
            <v>Társadalombiztosítási járulék</v>
          </cell>
          <cell r="D56">
            <v>201025</v>
          </cell>
        </row>
        <row r="57">
          <cell r="C57" t="str">
            <v>Munkaerőpiaci járulék</v>
          </cell>
          <cell r="D57">
            <v>16083</v>
          </cell>
        </row>
        <row r="58">
          <cell r="C58" t="str">
            <v>Startkártya járulékai</v>
          </cell>
          <cell r="D58">
            <v>14700</v>
          </cell>
        </row>
        <row r="59">
          <cell r="C59" t="str">
            <v>Munkáltató által fizetett személyi jövedelemadó</v>
          </cell>
          <cell r="D59">
            <v>1198</v>
          </cell>
        </row>
        <row r="60">
          <cell r="C60" t="str">
            <v>Postai díjak</v>
          </cell>
          <cell r="D60">
            <v>1160</v>
          </cell>
        </row>
        <row r="61">
          <cell r="C61" t="str">
            <v>Könyvvizsgálati díj</v>
          </cell>
          <cell r="D61">
            <v>170000</v>
          </cell>
        </row>
        <row r="62">
          <cell r="C62" t="str">
            <v>LOT1 - Királyszentistván</v>
          </cell>
          <cell r="D62">
            <v>86796325</v>
          </cell>
        </row>
        <row r="63">
          <cell r="C63" t="str">
            <v>Pénzforgalmi jutalék</v>
          </cell>
          <cell r="D63">
            <v>80001</v>
          </cell>
        </row>
        <row r="64">
          <cell r="C64" t="str">
            <v>Reprezentáció</v>
          </cell>
          <cell r="D64">
            <v>5600</v>
          </cell>
        </row>
        <row r="65">
          <cell r="C65" t="str">
            <v>Vásárolt termékek és szolgáltatások általános forgalmi adója</v>
          </cell>
          <cell r="D65">
            <v>0</v>
          </cell>
        </row>
        <row r="66">
          <cell r="C66" t="str">
            <v>Közlekedési költségtérítés</v>
          </cell>
          <cell r="D66">
            <v>5510</v>
          </cell>
        </row>
        <row r="67">
          <cell r="C67" t="str">
            <v>Közlekedési költségtérítés</v>
          </cell>
          <cell r="D67">
            <v>6840</v>
          </cell>
        </row>
        <row r="68">
          <cell r="C68" t="str">
            <v>Reprezentáció</v>
          </cell>
          <cell r="D68">
            <v>26752</v>
          </cell>
        </row>
        <row r="69">
          <cell r="C69" t="str">
            <v>KEOP-El nem számolható költség</v>
          </cell>
          <cell r="D69">
            <v>6250</v>
          </cell>
        </row>
        <row r="70">
          <cell r="C70" t="str">
            <v>Reprezentáció</v>
          </cell>
          <cell r="D70">
            <v>37192</v>
          </cell>
        </row>
        <row r="71">
          <cell r="C71" t="str">
            <v>Jogi szolgáltatás</v>
          </cell>
          <cell r="D71">
            <v>133920</v>
          </cell>
        </row>
        <row r="72">
          <cell r="C72" t="str">
            <v>Karbantartási, kisjavítási szolgáltatások kiadásai</v>
          </cell>
          <cell r="D72">
            <v>5000</v>
          </cell>
        </row>
        <row r="73">
          <cell r="C73" t="str">
            <v>PR tevékenység</v>
          </cell>
          <cell r="D73">
            <v>341442</v>
          </cell>
        </row>
        <row r="74">
          <cell r="C74" t="str">
            <v>Pénzforgalmi jutalék</v>
          </cell>
          <cell r="D74">
            <v>3300</v>
          </cell>
        </row>
        <row r="75">
          <cell r="C75" t="str">
            <v>Reprezentáció</v>
          </cell>
          <cell r="D75">
            <v>20800</v>
          </cell>
        </row>
        <row r="76">
          <cell r="C76" t="str">
            <v>Pénzforgalmi jutalék</v>
          </cell>
          <cell r="D76">
            <v>1150</v>
          </cell>
        </row>
        <row r="77">
          <cell r="C77" t="str">
            <v>Könyvvizsgálati díj</v>
          </cell>
          <cell r="D77">
            <v>170000</v>
          </cell>
        </row>
        <row r="78">
          <cell r="C78" t="str">
            <v>Postai díjak</v>
          </cell>
          <cell r="D78">
            <v>295</v>
          </cell>
        </row>
        <row r="79">
          <cell r="C79" t="str">
            <v>Reprezentáció</v>
          </cell>
          <cell r="D79">
            <v>33408</v>
          </cell>
        </row>
        <row r="80">
          <cell r="C80" t="str">
            <v>LOT2 - egyéb létesítmények</v>
          </cell>
          <cell r="D80">
            <v>22445389</v>
          </cell>
        </row>
        <row r="81">
          <cell r="C81" t="str">
            <v>Pénzforgalmi jutalék</v>
          </cell>
          <cell r="D81">
            <v>26934</v>
          </cell>
        </row>
        <row r="82">
          <cell r="C82" t="str">
            <v>Alapilletmények</v>
          </cell>
          <cell r="D82">
            <v>793100</v>
          </cell>
        </row>
        <row r="83">
          <cell r="C83" t="str">
            <v>Nyelvpótlék</v>
          </cell>
          <cell r="D83">
            <v>10000</v>
          </cell>
        </row>
        <row r="84">
          <cell r="C84" t="str">
            <v>vezetői illetménypótlék</v>
          </cell>
          <cell r="D84">
            <v>50000</v>
          </cell>
        </row>
        <row r="85">
          <cell r="C85" t="str">
            <v>Társadalombiztosítási járulék</v>
          </cell>
          <cell r="D85">
            <v>180900</v>
          </cell>
        </row>
        <row r="86">
          <cell r="C86" t="str">
            <v>Munkaerőpiaci járulék</v>
          </cell>
          <cell r="D86">
            <v>14473</v>
          </cell>
        </row>
        <row r="87">
          <cell r="C87" t="str">
            <v>Startkártya járulékai</v>
          </cell>
          <cell r="D87">
            <v>12950</v>
          </cell>
        </row>
        <row r="88">
          <cell r="C88" t="str">
            <v>Munkáltató által fizetett személyi jövedelemadó</v>
          </cell>
          <cell r="D88">
            <v>1378</v>
          </cell>
        </row>
        <row r="89">
          <cell r="C89" t="str">
            <v>Közlekedési költségtérítés</v>
          </cell>
          <cell r="D89">
            <v>5510</v>
          </cell>
        </row>
        <row r="90">
          <cell r="C90" t="str">
            <v>Szállítási szolgáltatás díja</v>
          </cell>
          <cell r="D90">
            <v>18000</v>
          </cell>
        </row>
        <row r="91">
          <cell r="C91" t="str">
            <v>Reprezentáció</v>
          </cell>
          <cell r="D91">
            <v>23200</v>
          </cell>
        </row>
        <row r="92">
          <cell r="C92" t="str">
            <v>Belföldi kiküldetés</v>
          </cell>
          <cell r="D92">
            <v>4960</v>
          </cell>
        </row>
        <row r="93">
          <cell r="C93" t="str">
            <v>Közlekedési költségtérítés</v>
          </cell>
          <cell r="D93">
            <v>6156</v>
          </cell>
        </row>
        <row r="94">
          <cell r="C94" t="str">
            <v>Karbantartási, kisjavítási szolgáltatások kiadásai</v>
          </cell>
          <cell r="D94">
            <v>9250</v>
          </cell>
        </row>
        <row r="95">
          <cell r="C95" t="str">
            <v>Reprezentáció</v>
          </cell>
          <cell r="D95">
            <v>14400</v>
          </cell>
        </row>
        <row r="96">
          <cell r="C96" t="str">
            <v>Kisértékű tárgyi eszköz, szellemi termékek beszerzése</v>
          </cell>
          <cell r="D96">
            <v>5200</v>
          </cell>
        </row>
        <row r="97">
          <cell r="C97" t="str">
            <v>Alapilletmények</v>
          </cell>
          <cell r="D97">
            <v>784700</v>
          </cell>
        </row>
        <row r="98">
          <cell r="C98" t="str">
            <v>Nyelvpótlék</v>
          </cell>
          <cell r="D98">
            <v>10000</v>
          </cell>
        </row>
        <row r="99">
          <cell r="C99" t="str">
            <v>vezetői illetménypótlék</v>
          </cell>
          <cell r="D99">
            <v>50000</v>
          </cell>
        </row>
        <row r="100">
          <cell r="C100" t="str">
            <v>Keresetkiegészítések</v>
          </cell>
          <cell r="D100">
            <v>10792</v>
          </cell>
        </row>
        <row r="101">
          <cell r="C101" t="str">
            <v>Jutalom</v>
          </cell>
          <cell r="D101">
            <v>860000</v>
          </cell>
        </row>
        <row r="102">
          <cell r="C102" t="str">
            <v>Társadalombiztosítási járulék</v>
          </cell>
          <cell r="D102">
            <v>445747</v>
          </cell>
        </row>
        <row r="103">
          <cell r="C103" t="str">
            <v>Munkaadói járulék</v>
          </cell>
          <cell r="D103">
            <v>39832</v>
          </cell>
        </row>
        <row r="104">
          <cell r="C104" t="str">
            <v>Startkártya járulékai</v>
          </cell>
          <cell r="D104">
            <v>14029</v>
          </cell>
        </row>
        <row r="105">
          <cell r="C105" t="str">
            <v>Egészségügyi hozzájárulás</v>
          </cell>
          <cell r="D105">
            <v>3900</v>
          </cell>
        </row>
        <row r="106">
          <cell r="C106" t="str">
            <v>Jutalom</v>
          </cell>
          <cell r="D106">
            <v>-675840</v>
          </cell>
        </row>
        <row r="107">
          <cell r="C107" t="str">
            <v>Reprezentáció</v>
          </cell>
          <cell r="D107">
            <v>2356</v>
          </cell>
        </row>
        <row r="108">
          <cell r="C108" t="str">
            <v>Műszaki és Pénzügyi tanácsadás</v>
          </cell>
          <cell r="D108">
            <v>112500</v>
          </cell>
        </row>
        <row r="109">
          <cell r="C109" t="str">
            <v>Reprezentáció</v>
          </cell>
          <cell r="D109">
            <v>25592</v>
          </cell>
        </row>
        <row r="110">
          <cell r="C110" t="str">
            <v>Kommunikációs szolgáltatás</v>
          </cell>
          <cell r="D110">
            <v>84960</v>
          </cell>
        </row>
        <row r="111">
          <cell r="C111" t="str">
            <v>Felügyelő mérnök költsége</v>
          </cell>
          <cell r="D111">
            <v>224979</v>
          </cell>
        </row>
        <row r="112">
          <cell r="C112" t="str">
            <v>Pénzforgalmi jutalék</v>
          </cell>
          <cell r="D112">
            <v>3300</v>
          </cell>
        </row>
        <row r="113">
          <cell r="C113" t="str">
            <v>visszautalás</v>
          </cell>
          <cell r="D113">
            <v>77614</v>
          </cell>
        </row>
        <row r="114">
          <cell r="C114" t="str">
            <v>Egyéb, a beruházás megvalósításához kapcsolódó tevékenység költsége</v>
          </cell>
          <cell r="D114">
            <v>934200</v>
          </cell>
        </row>
        <row r="115">
          <cell r="C115" t="str">
            <v>LOT1 - Királyszentistván</v>
          </cell>
          <cell r="D115">
            <v>67548720</v>
          </cell>
        </row>
        <row r="116">
          <cell r="C116" t="str">
            <v>Pénzforgalmi jutalék</v>
          </cell>
          <cell r="D116">
            <v>80000</v>
          </cell>
        </row>
        <row r="117">
          <cell r="C117" t="str">
            <v>Alapilletmények</v>
          </cell>
          <cell r="D117">
            <v>793100</v>
          </cell>
        </row>
        <row r="118">
          <cell r="C118" t="str">
            <v>Nyelvpótlék</v>
          </cell>
          <cell r="D118">
            <v>10000</v>
          </cell>
        </row>
        <row r="119">
          <cell r="C119" t="str">
            <v>vezetői illetménypótlék</v>
          </cell>
          <cell r="D119">
            <v>50000</v>
          </cell>
        </row>
        <row r="120">
          <cell r="C120" t="str">
            <v>Keresetkiegészítések</v>
          </cell>
          <cell r="D120">
            <v>98000</v>
          </cell>
        </row>
        <row r="121">
          <cell r="C121" t="str">
            <v>Társadalombiztosítási járulék</v>
          </cell>
          <cell r="D121">
            <v>201025</v>
          </cell>
        </row>
        <row r="122">
          <cell r="C122" t="str">
            <v>Munkaerőpiaci járulék</v>
          </cell>
          <cell r="D122">
            <v>16083</v>
          </cell>
        </row>
        <row r="123">
          <cell r="C123" t="str">
            <v>Startkártya járulékai</v>
          </cell>
          <cell r="D123">
            <v>14700</v>
          </cell>
        </row>
        <row r="124">
          <cell r="C124" t="str">
            <v>Munkáltató által fizetett személyi jövedelemadó</v>
          </cell>
          <cell r="D124">
            <v>1378</v>
          </cell>
        </row>
        <row r="125">
          <cell r="C125" t="str">
            <v>Könyvvizsgálati díj</v>
          </cell>
          <cell r="D125">
            <v>170000</v>
          </cell>
        </row>
        <row r="126">
          <cell r="C126" t="str">
            <v>Közlekedési költségtérítés</v>
          </cell>
          <cell r="D126">
            <v>5510</v>
          </cell>
        </row>
        <row r="127">
          <cell r="C127" t="str">
            <v>Közlekedési költségtérítés</v>
          </cell>
          <cell r="D127">
            <v>6498</v>
          </cell>
        </row>
        <row r="128">
          <cell r="C128" t="str">
            <v>Reprezentáció</v>
          </cell>
          <cell r="D128">
            <v>18712</v>
          </cell>
        </row>
        <row r="129">
          <cell r="C129" t="str">
            <v>Bérleti és lízingdíjak</v>
          </cell>
          <cell r="D129">
            <v>20000</v>
          </cell>
        </row>
        <row r="130">
          <cell r="C130" t="str">
            <v>Egyéb dologi kiadások</v>
          </cell>
          <cell r="D130">
            <v>10000</v>
          </cell>
        </row>
        <row r="131">
          <cell r="C131" t="str">
            <v>Pénzforgalmi jutalék</v>
          </cell>
          <cell r="D131">
            <v>3300</v>
          </cell>
        </row>
        <row r="132">
          <cell r="C132" t="str">
            <v>Felügyelő mérnök költsége</v>
          </cell>
          <cell r="D132">
            <v>594118</v>
          </cell>
        </row>
        <row r="133">
          <cell r="C133" t="str">
            <v>Pénzforgalmi jutalék</v>
          </cell>
          <cell r="D133">
            <v>3299</v>
          </cell>
        </row>
        <row r="134">
          <cell r="C134" t="str">
            <v>Reprezentáció</v>
          </cell>
          <cell r="D134">
            <v>30112</v>
          </cell>
        </row>
        <row r="135">
          <cell r="C135" t="str">
            <v>Kisértékű tárgyi eszköz, szellemi termékek beszerzése</v>
          </cell>
          <cell r="D135">
            <v>52140</v>
          </cell>
        </row>
        <row r="136">
          <cell r="D136">
            <v>1200000</v>
          </cell>
        </row>
        <row r="137">
          <cell r="D137">
            <v>1000000</v>
          </cell>
        </row>
        <row r="138">
          <cell r="D138">
            <v>1200000</v>
          </cell>
        </row>
        <row r="139">
          <cell r="D139">
            <v>1000000</v>
          </cell>
        </row>
        <row r="140">
          <cell r="C140" t="str">
            <v>Könyvvizsgálati díj</v>
          </cell>
          <cell r="D140">
            <v>170000</v>
          </cell>
        </row>
        <row r="141">
          <cell r="C141" t="str">
            <v>Közlekedési költségtérítés</v>
          </cell>
          <cell r="D141">
            <v>5510</v>
          </cell>
        </row>
        <row r="142">
          <cell r="C142" t="str">
            <v>Közlekedési költségtérítés</v>
          </cell>
          <cell r="D142">
            <v>5814</v>
          </cell>
        </row>
        <row r="143">
          <cell r="C143" t="str">
            <v>Reprezentáció</v>
          </cell>
          <cell r="D143">
            <v>18400</v>
          </cell>
        </row>
        <row r="144">
          <cell r="C144" t="str">
            <v>Reprezentáció</v>
          </cell>
          <cell r="D144">
            <v>36000</v>
          </cell>
        </row>
        <row r="145">
          <cell r="C145" t="str">
            <v>Reprezentáció</v>
          </cell>
          <cell r="D145">
            <v>31200</v>
          </cell>
        </row>
        <row r="146">
          <cell r="C146" t="str">
            <v>Reprezentáció</v>
          </cell>
          <cell r="D146">
            <v>2400</v>
          </cell>
        </row>
        <row r="147">
          <cell r="C147" t="str">
            <v>Reprezentáció</v>
          </cell>
          <cell r="D147">
            <v>6400</v>
          </cell>
        </row>
        <row r="148">
          <cell r="C148" t="str">
            <v>Reprezentáció</v>
          </cell>
          <cell r="D148">
            <v>19656</v>
          </cell>
        </row>
        <row r="149">
          <cell r="C149" t="str">
            <v>Reprezentáció</v>
          </cell>
          <cell r="D149">
            <v>31200</v>
          </cell>
        </row>
        <row r="150">
          <cell r="C150" t="str">
            <v>Reprezentáció</v>
          </cell>
          <cell r="D150">
            <v>38400</v>
          </cell>
        </row>
        <row r="151">
          <cell r="C151" t="str">
            <v>Alapilletmények</v>
          </cell>
          <cell r="D151">
            <v>793100</v>
          </cell>
        </row>
        <row r="152">
          <cell r="C152" t="str">
            <v>Nyelvpótlék</v>
          </cell>
          <cell r="D152">
            <v>10000</v>
          </cell>
        </row>
        <row r="153">
          <cell r="C153" t="str">
            <v>vezetői illetménypótlék</v>
          </cell>
          <cell r="D153">
            <v>50000</v>
          </cell>
        </row>
        <row r="154">
          <cell r="C154" t="str">
            <v>Társadalombiztosítási járulék</v>
          </cell>
          <cell r="D154">
            <v>180900</v>
          </cell>
        </row>
        <row r="155">
          <cell r="C155" t="str">
            <v>Munkaerőpiaci járulék</v>
          </cell>
          <cell r="D155">
            <v>14473</v>
          </cell>
        </row>
        <row r="156">
          <cell r="C156" t="str">
            <v>Startkártya járulékai</v>
          </cell>
          <cell r="D156">
            <v>12950</v>
          </cell>
        </row>
        <row r="157">
          <cell r="C157" t="str">
            <v>Munkáltató által fizetett személyi jövedelemadó</v>
          </cell>
          <cell r="D157">
            <v>1378</v>
          </cell>
        </row>
        <row r="158">
          <cell r="C158" t="str">
            <v>Egyéb anyagbeszerzés</v>
          </cell>
          <cell r="D158">
            <v>3409</v>
          </cell>
        </row>
        <row r="159">
          <cell r="C159" t="str">
            <v>Belföldi kiküldetés</v>
          </cell>
          <cell r="D159">
            <v>640</v>
          </cell>
        </row>
        <row r="160">
          <cell r="C160" t="str">
            <v>Könyv beszerzése</v>
          </cell>
          <cell r="D160">
            <v>2089</v>
          </cell>
        </row>
        <row r="161">
          <cell r="C161" t="str">
            <v>közbeszerzés - közzététel, értékelés</v>
          </cell>
          <cell r="D161">
            <v>56000</v>
          </cell>
        </row>
        <row r="162">
          <cell r="C162" t="str">
            <v>közbeszerzés - közzététel, értékelés</v>
          </cell>
          <cell r="D162">
            <v>56000</v>
          </cell>
        </row>
        <row r="163">
          <cell r="C163" t="str">
            <v>közbeszerzés - közzététel, értékelés</v>
          </cell>
          <cell r="D163">
            <v>56000</v>
          </cell>
        </row>
        <row r="164">
          <cell r="C164" t="str">
            <v>Reprezentáció</v>
          </cell>
          <cell r="D164">
            <v>32000</v>
          </cell>
        </row>
        <row r="165">
          <cell r="C165" t="str">
            <v>Reprezentáció</v>
          </cell>
          <cell r="D165">
            <v>2800</v>
          </cell>
        </row>
        <row r="166">
          <cell r="C166" t="str">
            <v>Reprezentáció</v>
          </cell>
          <cell r="D166">
            <v>2952</v>
          </cell>
        </row>
        <row r="167">
          <cell r="C167" t="str">
            <v>PR tevékenység</v>
          </cell>
          <cell r="D167">
            <v>363538</v>
          </cell>
        </row>
        <row r="168">
          <cell r="C168" t="str">
            <v>Pénzforgalmi jutalék</v>
          </cell>
          <cell r="D168">
            <v>3301</v>
          </cell>
        </row>
        <row r="169">
          <cell r="C169" t="str">
            <v>Reprezentáció</v>
          </cell>
          <cell r="D169">
            <v>50000</v>
          </cell>
        </row>
        <row r="170">
          <cell r="C170" t="str">
            <v>Pénzforgalmi jutalék</v>
          </cell>
          <cell r="D170">
            <v>1980</v>
          </cell>
        </row>
        <row r="171">
          <cell r="C171" t="str">
            <v>Hatósági engedélyek megszerzésével kapcsolatos költségek</v>
          </cell>
          <cell r="D171">
            <v>29700</v>
          </cell>
        </row>
        <row r="172">
          <cell r="C172" t="str">
            <v>Hatósági engedélyek megszerzésével kapcsolatos költségek</v>
          </cell>
          <cell r="D172">
            <v>750000</v>
          </cell>
        </row>
        <row r="173">
          <cell r="C173" t="str">
            <v>közbeszerzési dokumentáció elkészítésének költsége</v>
          </cell>
          <cell r="D173">
            <v>1500000</v>
          </cell>
        </row>
        <row r="174">
          <cell r="C174" t="str">
            <v>Egyéb dologi kiadások</v>
          </cell>
          <cell r="D174">
            <v>93000</v>
          </cell>
        </row>
        <row r="175">
          <cell r="C175" t="str">
            <v>Könyvvizsgálati díj</v>
          </cell>
          <cell r="D175">
            <v>170000</v>
          </cell>
        </row>
        <row r="176">
          <cell r="C176" t="str">
            <v>közbeszerzési dokumentáció elkészítésének költsége</v>
          </cell>
          <cell r="D176">
            <v>750000</v>
          </cell>
        </row>
        <row r="177">
          <cell r="C177" t="str">
            <v>Reprezentáció</v>
          </cell>
          <cell r="D177">
            <v>8795</v>
          </cell>
        </row>
        <row r="178">
          <cell r="C178" t="str">
            <v>Hatósági engedélyek megszerzésével kapcsolatos költségek</v>
          </cell>
          <cell r="D178">
            <v>8700</v>
          </cell>
        </row>
        <row r="179">
          <cell r="C179" t="str">
            <v>Közlekedési költségtérítés</v>
          </cell>
          <cell r="D179">
            <v>5510</v>
          </cell>
        </row>
        <row r="180">
          <cell r="C180" t="str">
            <v>Reprezentáció</v>
          </cell>
          <cell r="D180">
            <v>13230</v>
          </cell>
        </row>
        <row r="181">
          <cell r="C181" t="str">
            <v>Közlekedési költségtérítés</v>
          </cell>
          <cell r="D181">
            <v>7524</v>
          </cell>
        </row>
        <row r="182">
          <cell r="C182" t="str">
            <v>Reprezentáció</v>
          </cell>
          <cell r="D182">
            <v>2446</v>
          </cell>
        </row>
        <row r="183">
          <cell r="C183" t="str">
            <v>Reprezentáció</v>
          </cell>
          <cell r="D183">
            <v>112488</v>
          </cell>
        </row>
        <row r="184">
          <cell r="C184" t="str">
            <v>Alapilletmények</v>
          </cell>
          <cell r="D184">
            <v>793100</v>
          </cell>
        </row>
        <row r="185">
          <cell r="C185" t="str">
            <v>Nyelvpótlék</v>
          </cell>
          <cell r="D185">
            <v>10000</v>
          </cell>
        </row>
        <row r="186">
          <cell r="C186" t="str">
            <v>vezetői illetménypótlék</v>
          </cell>
          <cell r="D186">
            <v>50000</v>
          </cell>
        </row>
        <row r="187">
          <cell r="C187" t="str">
            <v>Keresetkiegészítések</v>
          </cell>
          <cell r="D187">
            <v>149700</v>
          </cell>
        </row>
        <row r="188">
          <cell r="C188" t="str">
            <v>Társadalombiztosítási járulék</v>
          </cell>
          <cell r="D188">
            <v>209575</v>
          </cell>
        </row>
        <row r="189">
          <cell r="C189" t="str">
            <v>Munkaerőpiaci járulék</v>
          </cell>
          <cell r="D189">
            <v>16767</v>
          </cell>
        </row>
        <row r="190">
          <cell r="C190" t="str">
            <v>Startkártya járulékai</v>
          </cell>
          <cell r="D190">
            <v>18410</v>
          </cell>
        </row>
        <row r="191">
          <cell r="C191" t="str">
            <v>Munkáltató által fizetett személyi jövedelemadó</v>
          </cell>
          <cell r="D191">
            <v>1378</v>
          </cell>
        </row>
        <row r="192">
          <cell r="C192" t="str">
            <v>Egyéb üzemeltetési, fenntartási szolgáltatási kiadások</v>
          </cell>
          <cell r="D192">
            <v>21000</v>
          </cell>
        </row>
        <row r="193">
          <cell r="C193" t="str">
            <v>Reprezentáció</v>
          </cell>
          <cell r="D193">
            <v>30704</v>
          </cell>
        </row>
        <row r="194">
          <cell r="C194" t="str">
            <v>Műszaki és Pénzügyi tanácsadás</v>
          </cell>
          <cell r="D194">
            <v>112500</v>
          </cell>
        </row>
        <row r="195">
          <cell r="C195" t="str">
            <v>Részletes Megvalósíthatósági Tanulmány</v>
          </cell>
          <cell r="D195">
            <v>1087200</v>
          </cell>
        </row>
        <row r="196">
          <cell r="C196" t="str">
            <v>cafeteria hozzájárulás</v>
          </cell>
          <cell r="D196">
            <v>120000</v>
          </cell>
        </row>
        <row r="197">
          <cell r="C197" t="str">
            <v>egyéd dologi kiadás</v>
          </cell>
          <cell r="D197">
            <v>7590</v>
          </cell>
        </row>
        <row r="198">
          <cell r="C198" t="str">
            <v>181/2010</v>
          </cell>
          <cell r="D198">
            <v>6000000</v>
          </cell>
        </row>
        <row r="199">
          <cell r="C199" t="str">
            <v>Alapilletmények</v>
          </cell>
          <cell r="D199">
            <v>793100</v>
          </cell>
        </row>
        <row r="200">
          <cell r="C200" t="str">
            <v>Nyelvpótlék</v>
          </cell>
          <cell r="D200">
            <v>10000</v>
          </cell>
        </row>
        <row r="201">
          <cell r="C201" t="str">
            <v>vezetői illetménypótlék</v>
          </cell>
          <cell r="D201">
            <v>50000</v>
          </cell>
        </row>
        <row r="202">
          <cell r="C202" t="str">
            <v>Keresetkiegészítések</v>
          </cell>
          <cell r="D202">
            <v>49900</v>
          </cell>
        </row>
        <row r="203">
          <cell r="C203" t="str">
            <v>Társadalombiztosítási járulék</v>
          </cell>
          <cell r="D203">
            <v>189000</v>
          </cell>
        </row>
        <row r="204">
          <cell r="C204" t="str">
            <v>Munkaerőpiaci járulék</v>
          </cell>
          <cell r="D204">
            <v>15121</v>
          </cell>
        </row>
        <row r="205">
          <cell r="C205" t="str">
            <v>Startkártya járulékai</v>
          </cell>
          <cell r="D205">
            <v>29400</v>
          </cell>
        </row>
        <row r="206">
          <cell r="C206" t="str">
            <v>Munkáltató által fizetett személyi jövedelemadó</v>
          </cell>
          <cell r="D206">
            <v>1378</v>
          </cell>
        </row>
        <row r="207">
          <cell r="C207" t="str">
            <v>Postai díjak</v>
          </cell>
          <cell r="D207">
            <v>11615</v>
          </cell>
        </row>
        <row r="208">
          <cell r="D208">
            <v>15000</v>
          </cell>
        </row>
        <row r="209">
          <cell r="C209" t="str">
            <v>LOT1 - Királyszentistván</v>
          </cell>
          <cell r="D209">
            <v>150928685</v>
          </cell>
        </row>
        <row r="210">
          <cell r="C210" t="str">
            <v>Pénzforgalmi jutalék</v>
          </cell>
          <cell r="D210">
            <v>80000</v>
          </cell>
        </row>
        <row r="211">
          <cell r="C211" t="str">
            <v>LOT2 - egyéb létesítmények</v>
          </cell>
          <cell r="D211">
            <v>67030748</v>
          </cell>
        </row>
        <row r="212">
          <cell r="C212" t="str">
            <v>Pénzforgalmi jutalék</v>
          </cell>
          <cell r="D212">
            <v>80000</v>
          </cell>
        </row>
        <row r="213">
          <cell r="C213" t="str">
            <v>Közlekedési költségtérítés</v>
          </cell>
          <cell r="D213">
            <v>5510</v>
          </cell>
        </row>
        <row r="214">
          <cell r="C214" t="str">
            <v>cafeteria hozzájárulás</v>
          </cell>
          <cell r="D214">
            <v>265500</v>
          </cell>
        </row>
        <row r="215">
          <cell r="C215" t="str">
            <v>Egyéb dologi kiadások</v>
          </cell>
          <cell r="D215">
            <v>14603</v>
          </cell>
        </row>
        <row r="216">
          <cell r="C216" t="str">
            <v>KEOP-El nem számolható költség</v>
          </cell>
          <cell r="D216">
            <v>6250</v>
          </cell>
        </row>
        <row r="217">
          <cell r="C217" t="str">
            <v>KEOP-El nem számolható költség</v>
          </cell>
          <cell r="D217">
            <v>3000</v>
          </cell>
        </row>
        <row r="218">
          <cell r="C218" t="str">
            <v>Könyvvizsgálati díj</v>
          </cell>
          <cell r="D218">
            <v>170000</v>
          </cell>
        </row>
        <row r="219">
          <cell r="C219" t="str">
            <v>Reprezentáció</v>
          </cell>
          <cell r="D219">
            <v>11000</v>
          </cell>
        </row>
        <row r="220">
          <cell r="C220" t="str">
            <v>Reprezentáció</v>
          </cell>
          <cell r="D220">
            <v>2500</v>
          </cell>
        </row>
        <row r="221">
          <cell r="C221" t="str">
            <v>KEOP-El nem számolható költség</v>
          </cell>
          <cell r="D221">
            <v>6250</v>
          </cell>
        </row>
        <row r="222">
          <cell r="C222" t="str">
            <v>Postai díjak</v>
          </cell>
          <cell r="D222">
            <v>28045</v>
          </cell>
        </row>
        <row r="223">
          <cell r="C223" t="str">
            <v>Belföldi kiküldetés</v>
          </cell>
          <cell r="D223">
            <v>2780</v>
          </cell>
        </row>
        <row r="224">
          <cell r="C224" t="str">
            <v>Reprezentáció</v>
          </cell>
          <cell r="D224">
            <v>1385</v>
          </cell>
        </row>
        <row r="225">
          <cell r="C225" t="str">
            <v>Közlekedési költségtérítés</v>
          </cell>
          <cell r="D225">
            <v>5130</v>
          </cell>
        </row>
        <row r="226">
          <cell r="C226" t="str">
            <v>Eszközbeszerzés költsége</v>
          </cell>
          <cell r="D226">
            <v>28361748.000000004</v>
          </cell>
        </row>
        <row r="227">
          <cell r="C227" t="str">
            <v>Pénzforgalmi jutalék</v>
          </cell>
          <cell r="D227">
            <v>76578</v>
          </cell>
        </row>
        <row r="228">
          <cell r="C228" t="str">
            <v>Felügyelő mérnök költsége</v>
          </cell>
          <cell r="D228">
            <v>216204.14229999998</v>
          </cell>
        </row>
        <row r="229">
          <cell r="C229" t="str">
            <v>Pénzforgalmi jutalék</v>
          </cell>
          <cell r="D229">
            <v>3301</v>
          </cell>
        </row>
        <row r="230">
          <cell r="C230" t="str">
            <v>Reprezentáció</v>
          </cell>
          <cell r="D230">
            <v>9000</v>
          </cell>
        </row>
        <row r="231">
          <cell r="C231" t="str">
            <v>Reprezentáció</v>
          </cell>
          <cell r="D231">
            <v>710</v>
          </cell>
        </row>
        <row r="232">
          <cell r="C232" t="str">
            <v>Reprezentáció</v>
          </cell>
          <cell r="D232">
            <v>25779</v>
          </cell>
        </row>
        <row r="233">
          <cell r="C233" t="str">
            <v>Könyvvizsgálati díj</v>
          </cell>
          <cell r="D233">
            <v>170000</v>
          </cell>
        </row>
        <row r="234">
          <cell r="C234" t="str">
            <v>Jogi szolgáltatás</v>
          </cell>
          <cell r="D234">
            <v>201600</v>
          </cell>
        </row>
        <row r="235">
          <cell r="C235" t="str">
            <v>Kisértékű tárgyi eszköz, szellemi termékek beszerzése</v>
          </cell>
          <cell r="D235">
            <v>113052</v>
          </cell>
        </row>
        <row r="236">
          <cell r="C236" t="str">
            <v>Belföldi kiküldetés</v>
          </cell>
          <cell r="D236">
            <v>5510</v>
          </cell>
        </row>
        <row r="237">
          <cell r="C237" t="str">
            <v>Reprezentáció</v>
          </cell>
          <cell r="D237">
            <v>1080</v>
          </cell>
        </row>
        <row r="238">
          <cell r="C238" t="str">
            <v>Belföldi kiküldetés</v>
          </cell>
          <cell r="D238">
            <v>4446</v>
          </cell>
        </row>
        <row r="239">
          <cell r="C239" t="str">
            <v>Reprezentáció</v>
          </cell>
          <cell r="D239">
            <v>996</v>
          </cell>
        </row>
        <row r="240">
          <cell r="C240" t="str">
            <v>Egyéb anyagbeszerzés</v>
          </cell>
          <cell r="D240">
            <v>22000</v>
          </cell>
        </row>
        <row r="241">
          <cell r="C241" t="str">
            <v>Reprezentáció</v>
          </cell>
          <cell r="D241">
            <v>25600</v>
          </cell>
        </row>
        <row r="242">
          <cell r="C242" t="str">
            <v>Reprezentáció</v>
          </cell>
          <cell r="D242">
            <v>2728</v>
          </cell>
        </row>
        <row r="243">
          <cell r="C243" t="str">
            <v>cafeteria hozzájárulás</v>
          </cell>
          <cell r="D243">
            <v>54000</v>
          </cell>
        </row>
        <row r="244">
          <cell r="C244" t="str">
            <v>Szállítási szolgáltatás díja</v>
          </cell>
          <cell r="D244">
            <v>5000</v>
          </cell>
        </row>
        <row r="245">
          <cell r="C245" t="str">
            <v>Eszközbeszerzés költsége</v>
          </cell>
          <cell r="D245">
            <v>8231675</v>
          </cell>
        </row>
        <row r="246">
          <cell r="C246" t="str">
            <v>Pénzforgalmi jutalék</v>
          </cell>
          <cell r="D246">
            <v>27783</v>
          </cell>
        </row>
        <row r="247">
          <cell r="D247">
            <v>1000000</v>
          </cell>
        </row>
        <row r="248">
          <cell r="C248" t="str">
            <v>Pénzforgalmi jutalék</v>
          </cell>
          <cell r="D248">
            <v>3792</v>
          </cell>
        </row>
        <row r="249">
          <cell r="C249" t="str">
            <v>Könyvvizsgálati díj</v>
          </cell>
          <cell r="D249">
            <v>170000</v>
          </cell>
        </row>
        <row r="250">
          <cell r="C250" t="str">
            <v>Eszközbeszerzés költsége</v>
          </cell>
          <cell r="D250">
            <v>11465191.5</v>
          </cell>
        </row>
        <row r="251">
          <cell r="C251" t="str">
            <v>Pénzforgalmi jutalék</v>
          </cell>
          <cell r="D251">
            <v>30956</v>
          </cell>
        </row>
        <row r="252">
          <cell r="C252" t="str">
            <v>Eszközbeszerzés költsége</v>
          </cell>
          <cell r="D252">
            <v>10449703.11</v>
          </cell>
        </row>
        <row r="253">
          <cell r="C253" t="str">
            <v>Pénzforgalmi jutalék</v>
          </cell>
          <cell r="D253">
            <v>28215</v>
          </cell>
        </row>
        <row r="254">
          <cell r="C254" t="str">
            <v>Reprezentáció</v>
          </cell>
          <cell r="D254">
            <v>5376</v>
          </cell>
        </row>
        <row r="255">
          <cell r="C255" t="str">
            <v>cafeteria hozzájárulás</v>
          </cell>
          <cell r="D255">
            <v>30000</v>
          </cell>
        </row>
        <row r="256">
          <cell r="C256" t="str">
            <v>egyéd dologi kiadás</v>
          </cell>
          <cell r="D256">
            <v>3990</v>
          </cell>
        </row>
        <row r="257">
          <cell r="C257" t="str">
            <v>egyéd dologi kiadás</v>
          </cell>
          <cell r="D257">
            <v>300000</v>
          </cell>
        </row>
        <row r="258">
          <cell r="C258" t="str">
            <v>Közlekedési költségtérítés</v>
          </cell>
          <cell r="D258">
            <v>5510</v>
          </cell>
        </row>
        <row r="259">
          <cell r="C259" t="str">
            <v>Közlekedési költségtérítés</v>
          </cell>
          <cell r="D259">
            <v>7524</v>
          </cell>
        </row>
        <row r="260">
          <cell r="C260" t="str">
            <v>KEOP-El nem számolható költség</v>
          </cell>
          <cell r="D260">
            <v>59000</v>
          </cell>
        </row>
        <row r="261">
          <cell r="C261" t="str">
            <v>KEOP-El nem számolható költség</v>
          </cell>
          <cell r="D261">
            <v>211000</v>
          </cell>
        </row>
        <row r="262">
          <cell r="C262" t="str">
            <v>KEOP-El nem számolható költség</v>
          </cell>
          <cell r="D262">
            <v>31000</v>
          </cell>
        </row>
        <row r="263">
          <cell r="C263" t="str">
            <v>KEOP-El nem számolható költség</v>
          </cell>
          <cell r="D263">
            <v>49500</v>
          </cell>
        </row>
        <row r="264">
          <cell r="C264" t="str">
            <v>KEOP-El nem számolható költség</v>
          </cell>
          <cell r="D264">
            <v>114750</v>
          </cell>
        </row>
        <row r="265">
          <cell r="C265" t="str">
            <v>Reprezentáció</v>
          </cell>
          <cell r="D265">
            <v>20592</v>
          </cell>
        </row>
        <row r="266">
          <cell r="C266" t="str">
            <v>Reprezentáció</v>
          </cell>
          <cell r="D266">
            <v>36560</v>
          </cell>
        </row>
        <row r="267">
          <cell r="C267" t="str">
            <v>Felügyelő mérnök költsége</v>
          </cell>
          <cell r="D267">
            <v>207996.86025</v>
          </cell>
        </row>
        <row r="268">
          <cell r="C268" t="str">
            <v>Pénzforgalmi jutalék</v>
          </cell>
          <cell r="D268">
            <v>3301</v>
          </cell>
        </row>
        <row r="269">
          <cell r="C269" t="str">
            <v>Felügyelő mérnök költsége</v>
          </cell>
          <cell r="D269">
            <v>107727.45749999999</v>
          </cell>
        </row>
        <row r="270">
          <cell r="C270" t="str">
            <v>Pénzforgalmi jutalék</v>
          </cell>
          <cell r="D270">
            <v>3301</v>
          </cell>
        </row>
        <row r="271">
          <cell r="C271" t="str">
            <v>PR tevékenység</v>
          </cell>
          <cell r="D271">
            <v>471680.5293</v>
          </cell>
        </row>
        <row r="272">
          <cell r="C272" t="str">
            <v>Pénzforgalmi jutalék</v>
          </cell>
          <cell r="D272">
            <v>3301</v>
          </cell>
        </row>
        <row r="273">
          <cell r="C273" t="str">
            <v>Felügyelő mérnök költsége</v>
          </cell>
          <cell r="D273">
            <v>161591.18625</v>
          </cell>
        </row>
        <row r="274">
          <cell r="C274" t="str">
            <v>Pénzforgalmi jutalék</v>
          </cell>
          <cell r="D274">
            <v>3301</v>
          </cell>
        </row>
        <row r="275">
          <cell r="C275" t="str">
            <v>Felügyelő mérnök költsége</v>
          </cell>
          <cell r="D275">
            <v>161591.18625</v>
          </cell>
        </row>
        <row r="276">
          <cell r="C276" t="str">
            <v>Pénzforgalmi jutalék</v>
          </cell>
          <cell r="D276">
            <v>3301</v>
          </cell>
        </row>
        <row r="277">
          <cell r="C277" t="str">
            <v>Kommunikációs szolgáltatás</v>
          </cell>
          <cell r="D277">
            <v>84960</v>
          </cell>
        </row>
        <row r="278">
          <cell r="C278" t="str">
            <v>Irodaszer, nyomtatvány beszerzése</v>
          </cell>
          <cell r="D278">
            <v>6300</v>
          </cell>
        </row>
        <row r="279">
          <cell r="D279">
            <v>2700</v>
          </cell>
        </row>
        <row r="280">
          <cell r="C280" t="str">
            <v>Könyvvizsgálati díj</v>
          </cell>
          <cell r="D280">
            <v>170000</v>
          </cell>
        </row>
        <row r="281">
          <cell r="C281" t="str">
            <v>Reprezentáció</v>
          </cell>
          <cell r="D281">
            <v>32012</v>
          </cell>
        </row>
        <row r="282">
          <cell r="C282" t="str">
            <v>Bérleti és lízingdíjak</v>
          </cell>
          <cell r="D282">
            <v>32000</v>
          </cell>
        </row>
        <row r="283">
          <cell r="C283" t="str">
            <v>Postai díjak</v>
          </cell>
          <cell r="D283">
            <v>3520</v>
          </cell>
        </row>
        <row r="284">
          <cell r="D284">
            <v>3000</v>
          </cell>
        </row>
        <row r="285">
          <cell r="D285">
            <v>25000</v>
          </cell>
        </row>
        <row r="286">
          <cell r="C286" t="str">
            <v>LOT1 - Királyszentistván</v>
          </cell>
          <cell r="D286">
            <v>45532629</v>
          </cell>
        </row>
        <row r="287">
          <cell r="C287" t="str">
            <v>Pénzforgalmi jutalék</v>
          </cell>
          <cell r="D287">
            <v>54460</v>
          </cell>
        </row>
        <row r="288">
          <cell r="C288" t="str">
            <v>LOT3 -hulladéksziget</v>
          </cell>
          <cell r="D288">
            <v>2617333</v>
          </cell>
        </row>
        <row r="289">
          <cell r="C289" t="str">
            <v>Pénzforgalmi jutalék</v>
          </cell>
          <cell r="D289">
            <v>3299</v>
          </cell>
        </row>
        <row r="290">
          <cell r="C290" t="str">
            <v>LOT2 - egyéb létesítmények</v>
          </cell>
          <cell r="D290">
            <v>21749539</v>
          </cell>
        </row>
        <row r="291">
          <cell r="C291" t="str">
            <v>Pénzforgalmi jutalék</v>
          </cell>
          <cell r="D291">
            <v>26098</v>
          </cell>
        </row>
        <row r="292">
          <cell r="C292" t="str">
            <v>cafeteria hozzájárulás</v>
          </cell>
          <cell r="D292">
            <v>36500</v>
          </cell>
        </row>
        <row r="293">
          <cell r="C293" t="str">
            <v>egyéd dologi kiadás</v>
          </cell>
          <cell r="D293">
            <v>4250</v>
          </cell>
        </row>
        <row r="294">
          <cell r="C294" t="str">
            <v>Kisértékű tárgyi eszköz, szellemi termékek beszerzése</v>
          </cell>
          <cell r="D294">
            <v>6598</v>
          </cell>
        </row>
        <row r="295">
          <cell r="C295" t="str">
            <v>Belföldi kiküldetés</v>
          </cell>
          <cell r="D295">
            <v>3900</v>
          </cell>
        </row>
        <row r="296">
          <cell r="C296" t="str">
            <v>Reprezentáció</v>
          </cell>
          <cell r="D296">
            <v>2376</v>
          </cell>
        </row>
        <row r="297">
          <cell r="C297" t="str">
            <v>Belföldi kiküldetés</v>
          </cell>
          <cell r="D297">
            <v>3442</v>
          </cell>
        </row>
        <row r="298">
          <cell r="C298" t="str">
            <v>Belföldi kiküldetés</v>
          </cell>
          <cell r="D298">
            <v>3442</v>
          </cell>
        </row>
        <row r="299">
          <cell r="C299" t="str">
            <v>Felügyelő mérnök költsége</v>
          </cell>
          <cell r="D299">
            <v>535894</v>
          </cell>
        </row>
        <row r="300">
          <cell r="C300" t="str">
            <v>Pénzforgalmi jutalék</v>
          </cell>
          <cell r="D300">
            <v>3301</v>
          </cell>
        </row>
        <row r="301">
          <cell r="C301" t="str">
            <v>Felügyelő mérnök költsége</v>
          </cell>
          <cell r="D301">
            <v>535894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ruházás (2)"/>
      <sheetName val="Személyi jellegű kiadások  "/>
      <sheetName val="Dologi kiadás"/>
      <sheetName val="Költségvetés (2)"/>
      <sheetName val="FElhalmozás analitika KA"/>
      <sheetName val="FElhalmozás analitika Keo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view="pageBreakPreview" zoomScaleSheetLayoutView="100" zoomScalePageLayoutView="0" workbookViewId="0" topLeftCell="A1">
      <selection activeCell="N33" sqref="N33"/>
    </sheetView>
  </sheetViews>
  <sheetFormatPr defaultColWidth="9.00390625" defaultRowHeight="12.75"/>
  <cols>
    <col min="1" max="1" width="4.75390625" style="2" customWidth="1"/>
    <col min="2" max="2" width="7.00390625" style="55" bestFit="1" customWidth="1"/>
    <col min="3" max="5" width="5.75390625" style="55" customWidth="1"/>
    <col min="6" max="6" width="56.875" style="56" customWidth="1"/>
    <col min="7" max="8" width="12.75390625" style="57" customWidth="1"/>
    <col min="9" max="9" width="12.75390625" style="134" customWidth="1"/>
    <col min="10" max="14" width="15.75390625" style="82" customWidth="1"/>
    <col min="15" max="16384" width="9.125" style="56" customWidth="1"/>
  </cols>
  <sheetData>
    <row r="1" spans="2:14" ht="16.5">
      <c r="B1" s="685" t="s">
        <v>282</v>
      </c>
      <c r="C1" s="685"/>
      <c r="D1" s="685"/>
      <c r="E1" s="685"/>
      <c r="F1" s="685"/>
      <c r="G1" s="685"/>
      <c r="H1" s="685"/>
      <c r="I1" s="685"/>
      <c r="J1" s="685"/>
      <c r="K1" s="56"/>
      <c r="L1" s="56"/>
      <c r="M1" s="56"/>
      <c r="N1" s="56"/>
    </row>
    <row r="2" spans="1:10" s="58" customFormat="1" ht="34.5" customHeight="1">
      <c r="A2" s="2"/>
      <c r="B2" s="686" t="s">
        <v>236</v>
      </c>
      <c r="C2" s="686"/>
      <c r="D2" s="686"/>
      <c r="E2" s="686"/>
      <c r="F2" s="686"/>
      <c r="G2" s="686"/>
      <c r="H2" s="686"/>
      <c r="I2" s="686"/>
      <c r="J2" s="686"/>
    </row>
    <row r="3" spans="1:10" s="58" customFormat="1" ht="34.5" customHeight="1">
      <c r="A3" s="2"/>
      <c r="B3" s="687" t="s">
        <v>156</v>
      </c>
      <c r="C3" s="687"/>
      <c r="D3" s="687"/>
      <c r="E3" s="687"/>
      <c r="F3" s="687"/>
      <c r="G3" s="687"/>
      <c r="H3" s="687"/>
      <c r="I3" s="687"/>
      <c r="J3" s="687"/>
    </row>
    <row r="4" spans="2:14" ht="16.5">
      <c r="B4" s="59"/>
      <c r="C4" s="59"/>
      <c r="D4" s="59"/>
      <c r="E4" s="59"/>
      <c r="F4" s="59"/>
      <c r="G4" s="60"/>
      <c r="H4" s="60"/>
      <c r="I4" s="684" t="s">
        <v>9</v>
      </c>
      <c r="J4" s="684"/>
      <c r="K4" s="56"/>
      <c r="L4" s="56"/>
      <c r="M4" s="56"/>
      <c r="N4" s="56"/>
    </row>
    <row r="5" spans="2:14" ht="17.25" thickBot="1">
      <c r="B5" s="61" t="s">
        <v>14</v>
      </c>
      <c r="C5" s="61" t="s">
        <v>15</v>
      </c>
      <c r="D5" s="61" t="s">
        <v>16</v>
      </c>
      <c r="E5" s="61" t="s">
        <v>17</v>
      </c>
      <c r="F5" s="61" t="s">
        <v>18</v>
      </c>
      <c r="G5" s="62" t="s">
        <v>19</v>
      </c>
      <c r="H5" s="62" t="s">
        <v>20</v>
      </c>
      <c r="I5" s="63" t="s">
        <v>140</v>
      </c>
      <c r="J5" s="63" t="s">
        <v>141</v>
      </c>
      <c r="K5" s="63" t="s">
        <v>89</v>
      </c>
      <c r="L5" s="63" t="s">
        <v>90</v>
      </c>
      <c r="M5" s="63" t="s">
        <v>91</v>
      </c>
      <c r="N5" s="63" t="s">
        <v>92</v>
      </c>
    </row>
    <row r="6" spans="1:25" s="65" customFormat="1" ht="57.75" thickBot="1">
      <c r="A6" s="1"/>
      <c r="B6" s="94" t="s">
        <v>61</v>
      </c>
      <c r="C6" s="95" t="s">
        <v>37</v>
      </c>
      <c r="D6" s="54" t="s">
        <v>142</v>
      </c>
      <c r="E6" s="54" t="s">
        <v>143</v>
      </c>
      <c r="F6" s="118" t="s">
        <v>10</v>
      </c>
      <c r="G6" s="119" t="s">
        <v>151</v>
      </c>
      <c r="H6" s="119" t="s">
        <v>150</v>
      </c>
      <c r="I6" s="217" t="s">
        <v>255</v>
      </c>
      <c r="J6" s="217" t="s">
        <v>242</v>
      </c>
      <c r="K6" s="217" t="s">
        <v>265</v>
      </c>
      <c r="L6" s="217" t="s">
        <v>272</v>
      </c>
      <c r="M6" s="217" t="s">
        <v>118</v>
      </c>
      <c r="N6" s="217" t="s">
        <v>283</v>
      </c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s="67" customFormat="1" ht="25.5" customHeight="1">
      <c r="A7" s="1"/>
      <c r="B7" s="192"/>
      <c r="C7" s="113"/>
      <c r="D7" s="114">
        <v>1</v>
      </c>
      <c r="E7" s="114"/>
      <c r="F7" s="115" t="s">
        <v>132</v>
      </c>
      <c r="G7" s="140">
        <f>SUM(G8,G14,G17,G23,)</f>
        <v>215385</v>
      </c>
      <c r="H7" s="140">
        <f>SUM(H8,H14,H17,H23,)</f>
        <v>186628</v>
      </c>
      <c r="I7" s="140">
        <f>SUM(I8,I14,I17,I23,)</f>
        <v>9425</v>
      </c>
      <c r="J7" s="140">
        <v>432994.46114447864</v>
      </c>
      <c r="K7" s="140">
        <v>1403221.0039300001</v>
      </c>
      <c r="L7" s="140">
        <v>1403221.27393</v>
      </c>
      <c r="M7" s="140">
        <f>L7-N7</f>
        <v>518022.7083369999</v>
      </c>
      <c r="N7" s="140">
        <f>N8+N17</f>
        <v>885198.565593</v>
      </c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</row>
    <row r="8" spans="1:25" s="67" customFormat="1" ht="36" customHeight="1">
      <c r="A8" s="1"/>
      <c r="B8" s="73"/>
      <c r="C8" s="112"/>
      <c r="D8" s="116"/>
      <c r="E8" s="116">
        <v>1</v>
      </c>
      <c r="F8" s="112" t="s">
        <v>137</v>
      </c>
      <c r="G8" s="117">
        <f>SUM(G9,G12:G12)</f>
        <v>92</v>
      </c>
      <c r="H8" s="117">
        <f>SUM(H9,H12:H12)</f>
        <v>0</v>
      </c>
      <c r="I8" s="136">
        <f>SUM(I9,I12:I12)</f>
        <v>0</v>
      </c>
      <c r="J8" s="136">
        <v>276141.584</v>
      </c>
      <c r="K8" s="136">
        <v>266318.599</v>
      </c>
      <c r="L8" s="136">
        <v>266318.599</v>
      </c>
      <c r="M8" s="136">
        <f>N8-L8</f>
        <v>-3788.765000000014</v>
      </c>
      <c r="N8" s="136">
        <f>'9.Mérleg'!G7</f>
        <v>262529.834</v>
      </c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</row>
    <row r="9" spans="1:14" s="70" customFormat="1" ht="17.25">
      <c r="A9" s="1"/>
      <c r="B9" s="73"/>
      <c r="C9" s="68"/>
      <c r="D9" s="59"/>
      <c r="E9" s="59"/>
      <c r="F9" s="177" t="s">
        <v>81</v>
      </c>
      <c r="G9" s="69">
        <f>SUM(G10:G11)</f>
        <v>92</v>
      </c>
      <c r="H9" s="69">
        <f>SUM(H10:H11)</f>
        <v>0</v>
      </c>
      <c r="I9" s="26">
        <f>SUM(I10:I11)</f>
        <v>0</v>
      </c>
      <c r="J9" s="26">
        <v>0</v>
      </c>
      <c r="K9" s="26">
        <v>0</v>
      </c>
      <c r="L9" s="26">
        <v>0</v>
      </c>
      <c r="M9" s="136">
        <f aca="true" t="shared" si="0" ref="M9:M23">N9-L9</f>
        <v>0</v>
      </c>
      <c r="N9" s="26">
        <v>0</v>
      </c>
    </row>
    <row r="10" spans="1:14" ht="33.75">
      <c r="A10" s="1"/>
      <c r="B10" s="73"/>
      <c r="C10" s="71"/>
      <c r="D10" s="71"/>
      <c r="E10" s="71"/>
      <c r="F10" s="76" t="s">
        <v>153</v>
      </c>
      <c r="G10" s="72">
        <v>92</v>
      </c>
      <c r="H10" s="72">
        <v>0</v>
      </c>
      <c r="I10" s="74">
        <v>0</v>
      </c>
      <c r="J10" s="74"/>
      <c r="K10" s="74"/>
      <c r="L10" s="74"/>
      <c r="M10" s="136">
        <f t="shared" si="0"/>
        <v>0</v>
      </c>
      <c r="N10" s="74"/>
    </row>
    <row r="11" spans="1:14" ht="33.75">
      <c r="A11" s="1"/>
      <c r="B11" s="73"/>
      <c r="C11" s="71"/>
      <c r="D11" s="71"/>
      <c r="E11" s="71"/>
      <c r="F11" s="76" t="s">
        <v>154</v>
      </c>
      <c r="G11" s="72">
        <v>0</v>
      </c>
      <c r="H11" s="72">
        <v>0</v>
      </c>
      <c r="I11" s="74">
        <v>0</v>
      </c>
      <c r="J11" s="74"/>
      <c r="K11" s="74"/>
      <c r="L11" s="74"/>
      <c r="M11" s="136">
        <f t="shared" si="0"/>
        <v>0</v>
      </c>
      <c r="N11" s="74"/>
    </row>
    <row r="12" spans="1:14" s="70" customFormat="1" ht="17.25">
      <c r="A12" s="1"/>
      <c r="B12" s="73"/>
      <c r="C12" s="75"/>
      <c r="D12" s="71"/>
      <c r="E12" s="71"/>
      <c r="F12" s="178" t="s">
        <v>80</v>
      </c>
      <c r="G12" s="69">
        <v>0</v>
      </c>
      <c r="H12" s="69">
        <v>0</v>
      </c>
      <c r="I12" s="26">
        <v>0</v>
      </c>
      <c r="J12" s="26"/>
      <c r="K12" s="26"/>
      <c r="L12" s="26"/>
      <c r="M12" s="136">
        <f t="shared" si="0"/>
        <v>0</v>
      </c>
      <c r="N12" s="26"/>
    </row>
    <row r="13" spans="1:14" ht="17.25">
      <c r="A13" s="1"/>
      <c r="B13" s="73"/>
      <c r="C13" s="71"/>
      <c r="D13" s="71"/>
      <c r="E13" s="71"/>
      <c r="F13" s="76" t="s">
        <v>22</v>
      </c>
      <c r="G13" s="72">
        <v>0</v>
      </c>
      <c r="H13" s="72">
        <v>0</v>
      </c>
      <c r="I13" s="74">
        <v>0</v>
      </c>
      <c r="J13" s="74"/>
      <c r="K13" s="74"/>
      <c r="L13" s="74"/>
      <c r="M13" s="136">
        <f t="shared" si="0"/>
        <v>0</v>
      </c>
      <c r="N13" s="74"/>
    </row>
    <row r="14" spans="1:14" s="99" customFormat="1" ht="36" customHeight="1">
      <c r="A14" s="1"/>
      <c r="B14" s="73"/>
      <c r="C14" s="68"/>
      <c r="D14" s="59"/>
      <c r="E14" s="59">
        <v>2</v>
      </c>
      <c r="F14" s="97" t="s">
        <v>144</v>
      </c>
      <c r="G14" s="141">
        <f>SUM(G15,G16:G16)</f>
        <v>0</v>
      </c>
      <c r="H14" s="141">
        <v>0</v>
      </c>
      <c r="I14" s="142">
        <v>0</v>
      </c>
      <c r="J14" s="142">
        <v>0</v>
      </c>
      <c r="K14" s="142">
        <v>0</v>
      </c>
      <c r="L14" s="142">
        <v>0</v>
      </c>
      <c r="M14" s="136">
        <f t="shared" si="0"/>
        <v>0</v>
      </c>
      <c r="N14" s="142">
        <v>0</v>
      </c>
    </row>
    <row r="15" spans="1:14" s="70" customFormat="1" ht="17.25">
      <c r="A15" s="1"/>
      <c r="B15" s="73"/>
      <c r="C15" s="68"/>
      <c r="D15" s="59"/>
      <c r="E15" s="59"/>
      <c r="F15" s="178" t="s">
        <v>139</v>
      </c>
      <c r="G15" s="69">
        <v>0</v>
      </c>
      <c r="H15" s="69">
        <v>0</v>
      </c>
      <c r="I15" s="26">
        <v>0</v>
      </c>
      <c r="J15" s="26">
        <v>0</v>
      </c>
      <c r="K15" s="26">
        <v>0</v>
      </c>
      <c r="L15" s="26">
        <v>0</v>
      </c>
      <c r="M15" s="136">
        <f t="shared" si="0"/>
        <v>0</v>
      </c>
      <c r="N15" s="26">
        <v>0</v>
      </c>
    </row>
    <row r="16" spans="1:14" s="70" customFormat="1" ht="34.5">
      <c r="A16" s="1"/>
      <c r="B16" s="73"/>
      <c r="C16" s="68"/>
      <c r="D16" s="59"/>
      <c r="E16" s="59"/>
      <c r="F16" s="178" t="s">
        <v>6</v>
      </c>
      <c r="G16" s="69">
        <v>0</v>
      </c>
      <c r="H16" s="69">
        <v>0</v>
      </c>
      <c r="I16" s="26">
        <v>0</v>
      </c>
      <c r="J16" s="26"/>
      <c r="K16" s="26"/>
      <c r="L16" s="26"/>
      <c r="M16" s="136">
        <f t="shared" si="0"/>
        <v>0</v>
      </c>
      <c r="N16" s="26"/>
    </row>
    <row r="17" spans="1:14" s="99" customFormat="1" ht="36" customHeight="1">
      <c r="A17" s="1"/>
      <c r="B17" s="73"/>
      <c r="C17" s="68"/>
      <c r="D17" s="59"/>
      <c r="E17" s="59">
        <v>3</v>
      </c>
      <c r="F17" s="97" t="s">
        <v>23</v>
      </c>
      <c r="G17" s="141">
        <v>215293</v>
      </c>
      <c r="H17" s="141">
        <f>SUM(H18:H21)</f>
        <v>186628</v>
      </c>
      <c r="I17" s="141">
        <f>SUM(I18:I22)</f>
        <v>9425</v>
      </c>
      <c r="J17" s="141">
        <v>156851.87714447867</v>
      </c>
      <c r="K17" s="141">
        <v>1136902.4049300002</v>
      </c>
      <c r="L17" s="141">
        <v>1136901.67493</v>
      </c>
      <c r="M17" s="136">
        <f t="shared" si="0"/>
        <v>-514232.94333699986</v>
      </c>
      <c r="N17" s="141">
        <f>'9.Mérleg'!G9</f>
        <v>622668.7315930001</v>
      </c>
    </row>
    <row r="18" spans="1:14" s="99" customFormat="1" ht="18" customHeight="1">
      <c r="A18" s="1"/>
      <c r="B18" s="73"/>
      <c r="C18" s="68"/>
      <c r="D18" s="59"/>
      <c r="E18" s="59"/>
      <c r="F18" s="76" t="s">
        <v>228</v>
      </c>
      <c r="G18" s="141"/>
      <c r="H18" s="141"/>
      <c r="I18" s="74">
        <v>50</v>
      </c>
      <c r="J18" s="74"/>
      <c r="K18" s="74"/>
      <c r="L18" s="74"/>
      <c r="M18" s="683">
        <f t="shared" si="0"/>
        <v>0</v>
      </c>
      <c r="N18" s="74"/>
    </row>
    <row r="19" spans="1:14" ht="16.5">
      <c r="A19" s="1"/>
      <c r="B19" s="73"/>
      <c r="C19" s="59"/>
      <c r="D19" s="59"/>
      <c r="E19" s="59"/>
      <c r="F19" s="76" t="s">
        <v>7</v>
      </c>
      <c r="G19" s="72"/>
      <c r="H19" s="72">
        <v>96333</v>
      </c>
      <c r="I19" s="74">
        <v>8326</v>
      </c>
      <c r="J19" s="74"/>
      <c r="K19" s="74"/>
      <c r="L19" s="74"/>
      <c r="M19" s="683">
        <f t="shared" si="0"/>
        <v>0</v>
      </c>
      <c r="N19" s="74"/>
    </row>
    <row r="20" spans="1:14" ht="16.5">
      <c r="A20" s="1"/>
      <c r="B20" s="73"/>
      <c r="C20" s="59"/>
      <c r="D20" s="59"/>
      <c r="E20" s="59"/>
      <c r="F20" s="76" t="s">
        <v>229</v>
      </c>
      <c r="G20" s="72"/>
      <c r="H20" s="72">
        <v>0</v>
      </c>
      <c r="I20" s="74">
        <v>40</v>
      </c>
      <c r="J20" s="74"/>
      <c r="K20" s="74"/>
      <c r="L20" s="74"/>
      <c r="M20" s="683">
        <f t="shared" si="0"/>
        <v>0</v>
      </c>
      <c r="N20" s="74"/>
    </row>
    <row r="21" spans="1:15" ht="16.5">
      <c r="A21" s="1"/>
      <c r="B21" s="73"/>
      <c r="C21" s="59"/>
      <c r="D21" s="59"/>
      <c r="E21" s="59"/>
      <c r="F21" s="76" t="s">
        <v>59</v>
      </c>
      <c r="G21" s="72"/>
      <c r="H21" s="72">
        <f>88600+1695</f>
        <v>90295</v>
      </c>
      <c r="I21" s="74">
        <f>111+558</f>
        <v>669</v>
      </c>
      <c r="J21" s="74"/>
      <c r="K21" s="74"/>
      <c r="L21" s="74"/>
      <c r="M21" s="683">
        <f>-M17</f>
        <v>514232.94333699986</v>
      </c>
      <c r="N21" s="74"/>
      <c r="O21" s="59"/>
    </row>
    <row r="22" spans="1:15" ht="16.5">
      <c r="A22" s="1"/>
      <c r="B22" s="73"/>
      <c r="C22" s="59"/>
      <c r="D22" s="59"/>
      <c r="E22" s="59"/>
      <c r="F22" s="76" t="s">
        <v>230</v>
      </c>
      <c r="G22" s="72"/>
      <c r="H22" s="72"/>
      <c r="I22" s="74">
        <v>340</v>
      </c>
      <c r="J22" s="74"/>
      <c r="K22" s="74"/>
      <c r="L22" s="74"/>
      <c r="M22" s="683">
        <f t="shared" si="0"/>
        <v>0</v>
      </c>
      <c r="N22" s="74"/>
      <c r="O22" s="59"/>
    </row>
    <row r="23" spans="1:14" s="99" customFormat="1" ht="36" customHeight="1">
      <c r="A23" s="1"/>
      <c r="B23" s="73"/>
      <c r="C23" s="68"/>
      <c r="D23" s="59"/>
      <c r="E23" s="59">
        <v>4</v>
      </c>
      <c r="F23" s="97" t="s">
        <v>26</v>
      </c>
      <c r="G23" s="141">
        <v>0</v>
      </c>
      <c r="H23" s="141">
        <v>0</v>
      </c>
      <c r="I23" s="142">
        <v>0</v>
      </c>
      <c r="J23" s="142"/>
      <c r="K23" s="142"/>
      <c r="L23" s="142"/>
      <c r="M23" s="683">
        <f t="shared" si="0"/>
        <v>0</v>
      </c>
      <c r="N23" s="142"/>
    </row>
    <row r="24" spans="1:25" s="67" customFormat="1" ht="36" customHeight="1">
      <c r="A24" s="1"/>
      <c r="B24" s="73"/>
      <c r="C24" s="180"/>
      <c r="D24" s="181">
        <v>2</v>
      </c>
      <c r="E24" s="181"/>
      <c r="F24" s="143" t="s">
        <v>133</v>
      </c>
      <c r="G24" s="182">
        <f>SUM(G25,G30:G30,G31:G31)</f>
        <v>5637881</v>
      </c>
      <c r="H24" s="182">
        <f>SUM(H25,H30:H30,H31:H31)</f>
        <v>5457729</v>
      </c>
      <c r="I24" s="183">
        <f>SUM(I25,I30:I30,I31:I31)</f>
        <v>1276544</v>
      </c>
      <c r="J24" s="183">
        <v>2255481.207</v>
      </c>
      <c r="K24" s="183">
        <v>1836485.76</v>
      </c>
      <c r="L24" s="183">
        <v>1836485.76</v>
      </c>
      <c r="M24" s="183">
        <f aca="true" t="shared" si="1" ref="M24:M30">N24-L24</f>
        <v>579302.0510999996</v>
      </c>
      <c r="N24" s="183">
        <f>N25+N30+N31</f>
        <v>2415787.8110999996</v>
      </c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</row>
    <row r="25" spans="1:14" s="99" customFormat="1" ht="33" customHeight="1">
      <c r="A25" s="1"/>
      <c r="B25" s="73"/>
      <c r="C25" s="68"/>
      <c r="D25" s="59"/>
      <c r="E25" s="59">
        <v>5</v>
      </c>
      <c r="F25" s="97" t="s">
        <v>138</v>
      </c>
      <c r="G25" s="141">
        <f>SUM(G26,G29)</f>
        <v>4523228</v>
      </c>
      <c r="H25" s="141">
        <f>SUM(H26,H29)</f>
        <v>4496111</v>
      </c>
      <c r="I25" s="142">
        <f>I26</f>
        <v>1276534</v>
      </c>
      <c r="J25" s="142">
        <v>1531143.67</v>
      </c>
      <c r="K25" s="142">
        <v>1836485.76</v>
      </c>
      <c r="L25" s="142">
        <v>1836485.76</v>
      </c>
      <c r="M25" s="142">
        <f t="shared" si="1"/>
        <v>579302.0510999996</v>
      </c>
      <c r="N25" s="142">
        <f>'9.Mérleg'!G15</f>
        <v>2415787.8110999996</v>
      </c>
    </row>
    <row r="26" spans="1:14" s="70" customFormat="1" ht="18">
      <c r="A26" s="1"/>
      <c r="B26" s="73"/>
      <c r="C26" s="68"/>
      <c r="D26" s="59"/>
      <c r="E26" s="59"/>
      <c r="F26" s="178" t="s">
        <v>155</v>
      </c>
      <c r="G26" s="69">
        <v>4523228</v>
      </c>
      <c r="H26" s="69">
        <f>SUM(H27:H27)</f>
        <v>4496111</v>
      </c>
      <c r="I26" s="26">
        <f>SUM(I27:I28)</f>
        <v>1276534</v>
      </c>
      <c r="J26" s="26">
        <v>0</v>
      </c>
      <c r="K26" s="26">
        <v>0</v>
      </c>
      <c r="L26" s="26">
        <v>0</v>
      </c>
      <c r="M26" s="142">
        <f t="shared" si="1"/>
        <v>0</v>
      </c>
      <c r="N26" s="26">
        <v>0</v>
      </c>
    </row>
    <row r="27" spans="1:14" ht="33.75">
      <c r="A27" s="1"/>
      <c r="B27" s="73"/>
      <c r="C27" s="71"/>
      <c r="D27" s="71"/>
      <c r="E27" s="71"/>
      <c r="F27" s="367" t="s">
        <v>231</v>
      </c>
      <c r="G27" s="74"/>
      <c r="H27" s="74">
        <v>4496111</v>
      </c>
      <c r="I27" s="74">
        <v>1274861</v>
      </c>
      <c r="J27" s="74"/>
      <c r="K27" s="74"/>
      <c r="L27" s="74"/>
      <c r="M27" s="142">
        <f t="shared" si="1"/>
        <v>0</v>
      </c>
      <c r="N27" s="74"/>
    </row>
    <row r="28" spans="1:14" ht="18">
      <c r="A28" s="1"/>
      <c r="B28" s="73"/>
      <c r="C28" s="71"/>
      <c r="D28" s="71"/>
      <c r="E28" s="71"/>
      <c r="F28" s="367" t="s">
        <v>232</v>
      </c>
      <c r="G28" s="74"/>
      <c r="H28" s="74"/>
      <c r="I28" s="74">
        <v>1673</v>
      </c>
      <c r="J28" s="74">
        <v>3788.765</v>
      </c>
      <c r="K28" s="74">
        <v>3789</v>
      </c>
      <c r="L28" s="74">
        <v>3789</v>
      </c>
      <c r="M28" s="142">
        <f t="shared" si="1"/>
        <v>0</v>
      </c>
      <c r="N28" s="74">
        <v>3789</v>
      </c>
    </row>
    <row r="29" spans="1:14" s="70" customFormat="1" ht="18">
      <c r="A29" s="1"/>
      <c r="B29" s="73"/>
      <c r="C29" s="75"/>
      <c r="D29" s="71"/>
      <c r="E29" s="71"/>
      <c r="F29" s="178" t="s">
        <v>82</v>
      </c>
      <c r="G29" s="26">
        <v>0</v>
      </c>
      <c r="H29" s="26">
        <v>0</v>
      </c>
      <c r="I29" s="26">
        <v>0</v>
      </c>
      <c r="J29" s="26"/>
      <c r="K29" s="26"/>
      <c r="L29" s="26"/>
      <c r="M29" s="142">
        <f t="shared" si="1"/>
        <v>0</v>
      </c>
      <c r="N29" s="26"/>
    </row>
    <row r="30" spans="1:14" s="99" customFormat="1" ht="33" customHeight="1">
      <c r="A30" s="1"/>
      <c r="B30" s="73"/>
      <c r="C30" s="68"/>
      <c r="D30" s="59"/>
      <c r="E30" s="59">
        <v>6</v>
      </c>
      <c r="F30" s="97" t="s">
        <v>25</v>
      </c>
      <c r="G30" s="141">
        <v>1114653</v>
      </c>
      <c r="H30" s="141">
        <v>957056</v>
      </c>
      <c r="I30" s="142">
        <v>10</v>
      </c>
      <c r="J30" s="142">
        <v>724336.537</v>
      </c>
      <c r="K30" s="142">
        <v>0</v>
      </c>
      <c r="L30" s="142">
        <v>0</v>
      </c>
      <c r="M30" s="142">
        <f t="shared" si="1"/>
        <v>0</v>
      </c>
      <c r="N30" s="142">
        <v>0</v>
      </c>
    </row>
    <row r="31" spans="1:14" s="99" customFormat="1" ht="33" customHeight="1">
      <c r="A31" s="1"/>
      <c r="B31" s="73"/>
      <c r="C31" s="68"/>
      <c r="D31" s="59"/>
      <c r="E31" s="59">
        <v>7</v>
      </c>
      <c r="F31" s="97" t="s">
        <v>27</v>
      </c>
      <c r="G31" s="98">
        <v>0</v>
      </c>
      <c r="H31" s="98">
        <v>4562</v>
      </c>
      <c r="I31" s="137">
        <v>0</v>
      </c>
      <c r="J31" s="137">
        <v>0</v>
      </c>
      <c r="K31" s="137">
        <v>0</v>
      </c>
      <c r="L31" s="137">
        <v>0</v>
      </c>
      <c r="M31" s="137">
        <f>N31-J31</f>
        <v>0</v>
      </c>
      <c r="N31" s="137">
        <v>0</v>
      </c>
    </row>
    <row r="32" spans="1:14" s="81" customFormat="1" ht="36" customHeight="1" thickBot="1">
      <c r="A32" s="1"/>
      <c r="B32" s="73"/>
      <c r="C32" s="105"/>
      <c r="D32" s="106"/>
      <c r="E32" s="106"/>
      <c r="F32" s="107" t="s">
        <v>28</v>
      </c>
      <c r="G32" s="144">
        <f>SUM(G7,G24,)</f>
        <v>5853266</v>
      </c>
      <c r="H32" s="144">
        <f>SUM(H7,H24,)</f>
        <v>5644357</v>
      </c>
      <c r="I32" s="144">
        <f>SUM(I7,I24,)</f>
        <v>1285969</v>
      </c>
      <c r="J32" s="144">
        <f>J24+J7-1</f>
        <v>2688474.6681444785</v>
      </c>
      <c r="K32" s="144">
        <v>3239706.7639300004</v>
      </c>
      <c r="L32" s="144">
        <v>3239707.03393</v>
      </c>
      <c r="M32" s="144">
        <f>N32-L32</f>
        <v>61280.3427629997</v>
      </c>
      <c r="N32" s="144">
        <f>N24+N7+1</f>
        <v>3300987.3766929996</v>
      </c>
    </row>
    <row r="33" spans="1:14" s="81" customFormat="1" ht="36" customHeight="1" thickBot="1" thickTop="1">
      <c r="A33" s="1"/>
      <c r="B33" s="73"/>
      <c r="C33" s="108"/>
      <c r="D33" s="109"/>
      <c r="E33" s="109"/>
      <c r="F33" s="110" t="s">
        <v>152</v>
      </c>
      <c r="G33" s="111">
        <f>120870+32273</f>
        <v>153143</v>
      </c>
      <c r="H33" s="111">
        <f>+H32-'2. Kiadás'!H17</f>
        <v>-27339</v>
      </c>
      <c r="I33" s="138">
        <f>I32-'2. Kiadás'!I17</f>
        <v>-12692</v>
      </c>
      <c r="J33" s="138">
        <v>-6961.166000000201</v>
      </c>
      <c r="K33" s="138">
        <v>8560</v>
      </c>
      <c r="L33" s="138">
        <v>8560</v>
      </c>
      <c r="M33" s="138">
        <f>N33-K33</f>
        <v>0</v>
      </c>
      <c r="N33" s="138">
        <f>'9.Mérleg'!G27</f>
        <v>8560</v>
      </c>
    </row>
    <row r="34" spans="1:14" s="81" customFormat="1" ht="30" customHeight="1">
      <c r="A34" s="1"/>
      <c r="B34" s="73"/>
      <c r="C34" s="96"/>
      <c r="D34" s="103"/>
      <c r="E34" s="103">
        <v>8</v>
      </c>
      <c r="F34" s="104" t="s">
        <v>29</v>
      </c>
      <c r="G34" s="145">
        <f>SUM(G35,G38)</f>
        <v>174395</v>
      </c>
      <c r="H34" s="145">
        <f>SUM(H35,H38)</f>
        <v>27339</v>
      </c>
      <c r="I34" s="146">
        <f>SUM(I35,I38)</f>
        <v>21252</v>
      </c>
      <c r="J34" s="146">
        <v>6961</v>
      </c>
      <c r="K34" s="146">
        <v>8560</v>
      </c>
      <c r="L34" s="146">
        <v>8560</v>
      </c>
      <c r="M34" s="146">
        <f>N34-K34</f>
        <v>0</v>
      </c>
      <c r="N34" s="146">
        <f>N33</f>
        <v>8560</v>
      </c>
    </row>
    <row r="35" spans="1:14" s="81" customFormat="1" ht="30" customHeight="1">
      <c r="A35" s="1"/>
      <c r="B35" s="73"/>
      <c r="C35" s="100"/>
      <c r="D35" s="101"/>
      <c r="E35" s="101"/>
      <c r="F35" s="102" t="s">
        <v>83</v>
      </c>
      <c r="G35" s="147">
        <v>174395</v>
      </c>
      <c r="H35" s="147">
        <f>SUM(H36,H37)</f>
        <v>27339</v>
      </c>
      <c r="I35" s="148">
        <f>SUM(I36,I37)</f>
        <v>21252</v>
      </c>
      <c r="J35" s="148">
        <v>6961</v>
      </c>
      <c r="K35" s="148">
        <v>8560</v>
      </c>
      <c r="L35" s="148">
        <v>8560</v>
      </c>
      <c r="M35" s="148">
        <f>N35-K35</f>
        <v>0</v>
      </c>
      <c r="N35" s="148">
        <f>N34</f>
        <v>8560</v>
      </c>
    </row>
    <row r="36" spans="1:14" s="99" customFormat="1" ht="30" customHeight="1">
      <c r="A36" s="1"/>
      <c r="B36" s="73"/>
      <c r="C36" s="68"/>
      <c r="D36" s="59">
        <v>1</v>
      </c>
      <c r="E36" s="59"/>
      <c r="F36" s="97" t="s">
        <v>237</v>
      </c>
      <c r="G36" s="98">
        <v>0</v>
      </c>
      <c r="H36" s="98">
        <v>0</v>
      </c>
      <c r="I36" s="137">
        <v>0</v>
      </c>
      <c r="J36" s="137"/>
      <c r="K36" s="137"/>
      <c r="L36" s="137"/>
      <c r="M36" s="137">
        <f>N36-J36</f>
        <v>0</v>
      </c>
      <c r="N36" s="137"/>
    </row>
    <row r="37" spans="1:14" s="99" customFormat="1" ht="30" customHeight="1">
      <c r="A37" s="1"/>
      <c r="B37" s="73"/>
      <c r="C37" s="68"/>
      <c r="D37" s="59">
        <v>2</v>
      </c>
      <c r="E37" s="59"/>
      <c r="F37" s="97" t="s">
        <v>238</v>
      </c>
      <c r="G37" s="98">
        <f>G35</f>
        <v>174395</v>
      </c>
      <c r="H37" s="98">
        <v>27339</v>
      </c>
      <c r="I37" s="137">
        <v>21252</v>
      </c>
      <c r="J37" s="137">
        <v>6961</v>
      </c>
      <c r="K37" s="137">
        <v>8560</v>
      </c>
      <c r="L37" s="137">
        <v>8560</v>
      </c>
      <c r="M37" s="137">
        <f>N37-K37</f>
        <v>0</v>
      </c>
      <c r="N37" s="137">
        <f>N35</f>
        <v>8560</v>
      </c>
    </row>
    <row r="38" spans="1:14" s="81" customFormat="1" ht="36" customHeight="1">
      <c r="A38" s="1"/>
      <c r="B38" s="73"/>
      <c r="C38" s="100"/>
      <c r="D38" s="101"/>
      <c r="E38" s="101"/>
      <c r="F38" s="102" t="s">
        <v>84</v>
      </c>
      <c r="G38" s="147">
        <f>SUM(G39:G41)</f>
        <v>0</v>
      </c>
      <c r="H38" s="147">
        <f>SUM(H39:H41)</f>
        <v>0</v>
      </c>
      <c r="I38" s="148">
        <f>SUM(I39:I41)</f>
        <v>0</v>
      </c>
      <c r="J38" s="148">
        <v>0</v>
      </c>
      <c r="K38" s="148">
        <v>0</v>
      </c>
      <c r="L38" s="148">
        <v>0</v>
      </c>
      <c r="M38" s="148">
        <f>N38-J38</f>
        <v>0</v>
      </c>
      <c r="N38" s="148">
        <v>0</v>
      </c>
    </row>
    <row r="39" spans="1:14" s="99" customFormat="1" ht="30" customHeight="1">
      <c r="A39" s="1"/>
      <c r="B39" s="73"/>
      <c r="C39" s="68"/>
      <c r="D39" s="59">
        <v>2</v>
      </c>
      <c r="E39" s="59"/>
      <c r="F39" s="97" t="s">
        <v>30</v>
      </c>
      <c r="G39" s="98"/>
      <c r="H39" s="98"/>
      <c r="I39" s="137"/>
      <c r="J39" s="137"/>
      <c r="K39" s="137"/>
      <c r="L39" s="137"/>
      <c r="M39" s="137">
        <f>N39-J39</f>
        <v>0</v>
      </c>
      <c r="N39" s="137"/>
    </row>
    <row r="40" spans="1:14" ht="16.5">
      <c r="A40" s="1"/>
      <c r="B40" s="73"/>
      <c r="C40" s="59"/>
      <c r="D40" s="59"/>
      <c r="E40" s="59"/>
      <c r="F40" s="76" t="s">
        <v>30</v>
      </c>
      <c r="G40" s="72">
        <v>0</v>
      </c>
      <c r="H40" s="72">
        <v>0</v>
      </c>
      <c r="I40" s="74">
        <v>0</v>
      </c>
      <c r="J40" s="74"/>
      <c r="K40" s="74"/>
      <c r="L40" s="74"/>
      <c r="M40" s="74">
        <f>N40-J40</f>
        <v>0</v>
      </c>
      <c r="N40" s="74"/>
    </row>
    <row r="41" spans="1:14" ht="16.5">
      <c r="A41" s="1"/>
      <c r="B41" s="73"/>
      <c r="C41" s="59"/>
      <c r="D41" s="59"/>
      <c r="E41" s="59"/>
      <c r="F41" s="179" t="s">
        <v>31</v>
      </c>
      <c r="G41" s="77"/>
      <c r="H41" s="77">
        <v>0</v>
      </c>
      <c r="I41" s="139">
        <v>0</v>
      </c>
      <c r="J41" s="139"/>
      <c r="K41" s="139"/>
      <c r="L41" s="139"/>
      <c r="M41" s="139">
        <f>N41-J41</f>
        <v>0</v>
      </c>
      <c r="N41" s="139"/>
    </row>
    <row r="42" spans="1:14" s="99" customFormat="1" ht="30" customHeight="1">
      <c r="A42" s="1"/>
      <c r="B42" s="73"/>
      <c r="C42" s="68"/>
      <c r="D42" s="59"/>
      <c r="E42" s="59"/>
      <c r="F42" s="97" t="s">
        <v>32</v>
      </c>
      <c r="G42" s="98">
        <v>2830</v>
      </c>
      <c r="H42" s="98">
        <v>0</v>
      </c>
      <c r="I42" s="137">
        <v>0</v>
      </c>
      <c r="J42" s="137"/>
      <c r="K42" s="137"/>
      <c r="L42" s="137"/>
      <c r="M42" s="137">
        <f>N42-J42</f>
        <v>0</v>
      </c>
      <c r="N42" s="137"/>
    </row>
    <row r="43" spans="1:14" s="81" customFormat="1" ht="36" customHeight="1" thickBot="1">
      <c r="A43" s="1"/>
      <c r="B43" s="78"/>
      <c r="C43" s="79"/>
      <c r="D43" s="93"/>
      <c r="E43" s="93"/>
      <c r="F43" s="80" t="s">
        <v>33</v>
      </c>
      <c r="G43" s="149">
        <f>SUM(G32,G34,G42:G42)</f>
        <v>6030491</v>
      </c>
      <c r="H43" s="149">
        <f>SUM(H32,H34,H42:H42)</f>
        <v>5671696</v>
      </c>
      <c r="I43" s="150">
        <f>SUM(I32,I34,I42:I42)</f>
        <v>1307221</v>
      </c>
      <c r="J43" s="150">
        <v>2695435.6681444785</v>
      </c>
      <c r="K43" s="150">
        <v>3248266.7639300004</v>
      </c>
      <c r="L43" s="150">
        <v>3248267.03393</v>
      </c>
      <c r="M43" s="150">
        <f>N43-L43</f>
        <v>61280.3427629997</v>
      </c>
      <c r="N43" s="150">
        <f>N32+N33</f>
        <v>3309547.3766929996</v>
      </c>
    </row>
  </sheetData>
  <sheetProtection/>
  <mergeCells count="4">
    <mergeCell ref="I4:J4"/>
    <mergeCell ref="B1:J1"/>
    <mergeCell ref="B2:J2"/>
    <mergeCell ref="B3:J3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49" r:id="rId1"/>
  <rowBreaks count="1" manualBreakCount="1">
    <brk id="30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view="pageBreakPreview" zoomScaleSheetLayoutView="100" zoomScalePageLayoutView="0" workbookViewId="0" topLeftCell="A1">
      <selection activeCell="D10" sqref="D10"/>
    </sheetView>
  </sheetViews>
  <sheetFormatPr defaultColWidth="31.25390625" defaultRowHeight="12.75"/>
  <cols>
    <col min="1" max="2" width="4.75390625" style="37" customWidth="1"/>
    <col min="3" max="3" width="50.75390625" style="50" customWidth="1"/>
    <col min="4" max="6" width="13.75390625" style="38" customWidth="1"/>
    <col min="7" max="7" width="30.75390625" style="120" customWidth="1"/>
    <col min="8" max="8" width="12.125" style="39" customWidth="1"/>
    <col min="9" max="9" width="12.875" style="39" customWidth="1"/>
    <col min="10" max="16384" width="31.25390625" style="39" customWidth="1"/>
  </cols>
  <sheetData>
    <row r="1" spans="1:256" s="220" customFormat="1" ht="16.5">
      <c r="A1" s="685" t="s">
        <v>295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 t="s">
        <v>233</v>
      </c>
      <c r="R1" s="685"/>
      <c r="S1" s="685"/>
      <c r="T1" s="685"/>
      <c r="U1" s="685"/>
      <c r="V1" s="685"/>
      <c r="W1" s="685"/>
      <c r="X1" s="685"/>
      <c r="Y1" s="685" t="s">
        <v>233</v>
      </c>
      <c r="Z1" s="685"/>
      <c r="AA1" s="685"/>
      <c r="AB1" s="685"/>
      <c r="AC1" s="685"/>
      <c r="AD1" s="685"/>
      <c r="AE1" s="685"/>
      <c r="AF1" s="685"/>
      <c r="AG1" s="685" t="s">
        <v>233</v>
      </c>
      <c r="AH1" s="685"/>
      <c r="AI1" s="685"/>
      <c r="AJ1" s="685"/>
      <c r="AK1" s="685"/>
      <c r="AL1" s="685"/>
      <c r="AM1" s="685"/>
      <c r="AN1" s="685"/>
      <c r="AO1" s="685" t="s">
        <v>233</v>
      </c>
      <c r="AP1" s="685"/>
      <c r="AQ1" s="685"/>
      <c r="AR1" s="685"/>
      <c r="AS1" s="685"/>
      <c r="AT1" s="685"/>
      <c r="AU1" s="685"/>
      <c r="AV1" s="685"/>
      <c r="AW1" s="685" t="s">
        <v>233</v>
      </c>
      <c r="AX1" s="685"/>
      <c r="AY1" s="685"/>
      <c r="AZ1" s="685"/>
      <c r="BA1" s="685"/>
      <c r="BB1" s="685"/>
      <c r="BC1" s="685"/>
      <c r="BD1" s="685"/>
      <c r="BE1" s="685" t="s">
        <v>233</v>
      </c>
      <c r="BF1" s="685"/>
      <c r="BG1" s="685"/>
      <c r="BH1" s="685"/>
      <c r="BI1" s="685"/>
      <c r="BJ1" s="685"/>
      <c r="BK1" s="685"/>
      <c r="BL1" s="685"/>
      <c r="BM1" s="685" t="s">
        <v>233</v>
      </c>
      <c r="BN1" s="685"/>
      <c r="BO1" s="685"/>
      <c r="BP1" s="685"/>
      <c r="BQ1" s="685"/>
      <c r="BR1" s="685"/>
      <c r="BS1" s="685"/>
      <c r="BT1" s="685"/>
      <c r="BU1" s="685" t="s">
        <v>233</v>
      </c>
      <c r="BV1" s="685"/>
      <c r="BW1" s="685"/>
      <c r="BX1" s="685"/>
      <c r="BY1" s="685"/>
      <c r="BZ1" s="685"/>
      <c r="CA1" s="685"/>
      <c r="CB1" s="685"/>
      <c r="CC1" s="685" t="s">
        <v>233</v>
      </c>
      <c r="CD1" s="685"/>
      <c r="CE1" s="685"/>
      <c r="CF1" s="685"/>
      <c r="CG1" s="685"/>
      <c r="CH1" s="685"/>
      <c r="CI1" s="685"/>
      <c r="CJ1" s="685"/>
      <c r="CK1" s="685" t="s">
        <v>233</v>
      </c>
      <c r="CL1" s="685"/>
      <c r="CM1" s="685"/>
      <c r="CN1" s="685"/>
      <c r="CO1" s="685"/>
      <c r="CP1" s="685"/>
      <c r="CQ1" s="685"/>
      <c r="CR1" s="685"/>
      <c r="CS1" s="685" t="s">
        <v>233</v>
      </c>
      <c r="CT1" s="685"/>
      <c r="CU1" s="685"/>
      <c r="CV1" s="685"/>
      <c r="CW1" s="685"/>
      <c r="CX1" s="685"/>
      <c r="CY1" s="685"/>
      <c r="CZ1" s="685"/>
      <c r="DA1" s="685" t="s">
        <v>233</v>
      </c>
      <c r="DB1" s="685"/>
      <c r="DC1" s="685"/>
      <c r="DD1" s="685"/>
      <c r="DE1" s="685"/>
      <c r="DF1" s="685"/>
      <c r="DG1" s="685"/>
      <c r="DH1" s="685"/>
      <c r="DI1" s="685" t="s">
        <v>233</v>
      </c>
      <c r="DJ1" s="685"/>
      <c r="DK1" s="685"/>
      <c r="DL1" s="685"/>
      <c r="DM1" s="685"/>
      <c r="DN1" s="685"/>
      <c r="DO1" s="685"/>
      <c r="DP1" s="685"/>
      <c r="DQ1" s="685" t="s">
        <v>233</v>
      </c>
      <c r="DR1" s="685"/>
      <c r="DS1" s="685"/>
      <c r="DT1" s="685"/>
      <c r="DU1" s="685"/>
      <c r="DV1" s="685"/>
      <c r="DW1" s="685"/>
      <c r="DX1" s="685"/>
      <c r="DY1" s="685" t="s">
        <v>233</v>
      </c>
      <c r="DZ1" s="685"/>
      <c r="EA1" s="685"/>
      <c r="EB1" s="685"/>
      <c r="EC1" s="685"/>
      <c r="ED1" s="685"/>
      <c r="EE1" s="685"/>
      <c r="EF1" s="685"/>
      <c r="EG1" s="685" t="s">
        <v>233</v>
      </c>
      <c r="EH1" s="685"/>
      <c r="EI1" s="685"/>
      <c r="EJ1" s="685"/>
      <c r="EK1" s="685"/>
      <c r="EL1" s="685"/>
      <c r="EM1" s="685"/>
      <c r="EN1" s="685"/>
      <c r="EO1" s="685" t="s">
        <v>233</v>
      </c>
      <c r="EP1" s="685"/>
      <c r="EQ1" s="685"/>
      <c r="ER1" s="685"/>
      <c r="ES1" s="685"/>
      <c r="ET1" s="685"/>
      <c r="EU1" s="685"/>
      <c r="EV1" s="685"/>
      <c r="EW1" s="685" t="s">
        <v>233</v>
      </c>
      <c r="EX1" s="685"/>
      <c r="EY1" s="685"/>
      <c r="EZ1" s="685"/>
      <c r="FA1" s="685"/>
      <c r="FB1" s="685"/>
      <c r="FC1" s="685"/>
      <c r="FD1" s="685"/>
      <c r="FE1" s="685" t="s">
        <v>233</v>
      </c>
      <c r="FF1" s="685"/>
      <c r="FG1" s="685"/>
      <c r="FH1" s="685"/>
      <c r="FI1" s="685"/>
      <c r="FJ1" s="685"/>
      <c r="FK1" s="685"/>
      <c r="FL1" s="685"/>
      <c r="FM1" s="685" t="s">
        <v>233</v>
      </c>
      <c r="FN1" s="685"/>
      <c r="FO1" s="685"/>
      <c r="FP1" s="685"/>
      <c r="FQ1" s="685"/>
      <c r="FR1" s="685"/>
      <c r="FS1" s="685"/>
      <c r="FT1" s="685"/>
      <c r="FU1" s="685" t="s">
        <v>233</v>
      </c>
      <c r="FV1" s="685"/>
      <c r="FW1" s="685"/>
      <c r="FX1" s="685"/>
      <c r="FY1" s="685"/>
      <c r="FZ1" s="685"/>
      <c r="GA1" s="685"/>
      <c r="GB1" s="685"/>
      <c r="GC1" s="685" t="s">
        <v>233</v>
      </c>
      <c r="GD1" s="685"/>
      <c r="GE1" s="685"/>
      <c r="GF1" s="685"/>
      <c r="GG1" s="685"/>
      <c r="GH1" s="685"/>
      <c r="GI1" s="685"/>
      <c r="GJ1" s="685"/>
      <c r="GK1" s="685" t="s">
        <v>233</v>
      </c>
      <c r="GL1" s="685"/>
      <c r="GM1" s="685"/>
      <c r="GN1" s="685"/>
      <c r="GO1" s="685"/>
      <c r="GP1" s="685"/>
      <c r="GQ1" s="685"/>
      <c r="GR1" s="685"/>
      <c r="GS1" s="685" t="s">
        <v>233</v>
      </c>
      <c r="GT1" s="685"/>
      <c r="GU1" s="685"/>
      <c r="GV1" s="685"/>
      <c r="GW1" s="685"/>
      <c r="GX1" s="685"/>
      <c r="GY1" s="685"/>
      <c r="GZ1" s="685"/>
      <c r="HA1" s="685" t="s">
        <v>233</v>
      </c>
      <c r="HB1" s="685"/>
      <c r="HC1" s="685"/>
      <c r="HD1" s="685"/>
      <c r="HE1" s="685"/>
      <c r="HF1" s="685"/>
      <c r="HG1" s="685"/>
      <c r="HH1" s="685"/>
      <c r="HI1" s="685" t="s">
        <v>233</v>
      </c>
      <c r="HJ1" s="685"/>
      <c r="HK1" s="685"/>
      <c r="HL1" s="685"/>
      <c r="HM1" s="685"/>
      <c r="HN1" s="685"/>
      <c r="HO1" s="685"/>
      <c r="HP1" s="685"/>
      <c r="HQ1" s="685" t="s">
        <v>233</v>
      </c>
      <c r="HR1" s="685"/>
      <c r="HS1" s="685"/>
      <c r="HT1" s="685"/>
      <c r="HU1" s="685"/>
      <c r="HV1" s="685"/>
      <c r="HW1" s="685"/>
      <c r="HX1" s="685"/>
      <c r="HY1" s="685" t="s">
        <v>233</v>
      </c>
      <c r="HZ1" s="685"/>
      <c r="IA1" s="685"/>
      <c r="IB1" s="685"/>
      <c r="IC1" s="685"/>
      <c r="ID1" s="685"/>
      <c r="IE1" s="685"/>
      <c r="IF1" s="685"/>
      <c r="IG1" s="685" t="s">
        <v>233</v>
      </c>
      <c r="IH1" s="685"/>
      <c r="II1" s="685"/>
      <c r="IJ1" s="685"/>
      <c r="IK1" s="685"/>
      <c r="IL1" s="685"/>
      <c r="IM1" s="685"/>
      <c r="IN1" s="685"/>
      <c r="IO1" s="685" t="s">
        <v>233</v>
      </c>
      <c r="IP1" s="685"/>
      <c r="IQ1" s="685"/>
      <c r="IR1" s="685"/>
      <c r="IS1" s="685"/>
      <c r="IT1" s="685"/>
      <c r="IU1" s="685"/>
      <c r="IV1" s="685"/>
    </row>
    <row r="2" spans="3:7" ht="34.5" customHeight="1">
      <c r="C2" s="739" t="s">
        <v>1</v>
      </c>
      <c r="D2" s="739"/>
      <c r="E2" s="739"/>
      <c r="F2" s="739"/>
      <c r="G2" s="739"/>
    </row>
    <row r="3" spans="3:7" ht="34.5" customHeight="1">
      <c r="C3" s="739" t="s">
        <v>145</v>
      </c>
      <c r="D3" s="739"/>
      <c r="E3" s="739"/>
      <c r="F3" s="739"/>
      <c r="G3" s="739"/>
    </row>
    <row r="4" spans="2:7" ht="17.25" thickBot="1">
      <c r="B4" s="37" t="s">
        <v>14</v>
      </c>
      <c r="C4" s="47" t="s">
        <v>15</v>
      </c>
      <c r="D4" s="41" t="s">
        <v>16</v>
      </c>
      <c r="E4" s="41" t="s">
        <v>17</v>
      </c>
      <c r="F4" s="41" t="s">
        <v>18</v>
      </c>
      <c r="G4" s="120" t="s">
        <v>19</v>
      </c>
    </row>
    <row r="5" spans="2:7" ht="50.25" thickBot="1">
      <c r="B5" s="126" t="s">
        <v>61</v>
      </c>
      <c r="C5" s="127" t="s">
        <v>10</v>
      </c>
      <c r="D5" s="128" t="s">
        <v>4</v>
      </c>
      <c r="E5" s="128" t="s">
        <v>118</v>
      </c>
      <c r="F5" s="128" t="s">
        <v>146</v>
      </c>
      <c r="G5" s="129" t="s">
        <v>119</v>
      </c>
    </row>
    <row r="6" spans="2:7" ht="18" thickBot="1" thickTop="1">
      <c r="B6" s="124"/>
      <c r="C6" s="125" t="s">
        <v>222</v>
      </c>
      <c r="D6" s="185">
        <v>3</v>
      </c>
      <c r="E6" s="185">
        <v>0</v>
      </c>
      <c r="F6" s="185">
        <v>3</v>
      </c>
      <c r="G6" s="121"/>
    </row>
    <row r="7" spans="2:7" ht="30" customHeight="1" thickBot="1" thickTop="1">
      <c r="B7" s="194"/>
      <c r="C7" s="195" t="s">
        <v>48</v>
      </c>
      <c r="D7" s="196">
        <f>SUM(D6:D6)</f>
        <v>3</v>
      </c>
      <c r="E7" s="196">
        <f>SUM(E6:E6)</f>
        <v>0</v>
      </c>
      <c r="F7" s="196">
        <f>SUM(F6:F6)</f>
        <v>3</v>
      </c>
      <c r="G7" s="197"/>
    </row>
    <row r="11" spans="3:7" ht="16.5">
      <c r="C11" s="48"/>
      <c r="D11" s="42"/>
      <c r="E11" s="42"/>
      <c r="F11" s="42"/>
      <c r="G11" s="122"/>
    </row>
    <row r="12" spans="3:7" ht="16.5">
      <c r="C12" s="49"/>
      <c r="D12" s="44"/>
      <c r="E12" s="44"/>
      <c r="F12" s="44"/>
      <c r="G12" s="122"/>
    </row>
    <row r="13" spans="3:7" ht="16.5">
      <c r="C13" s="49"/>
      <c r="D13" s="44"/>
      <c r="E13" s="44"/>
      <c r="F13" s="44"/>
      <c r="G13" s="122"/>
    </row>
    <row r="14" spans="3:7" ht="16.5">
      <c r="C14" s="49"/>
      <c r="D14" s="44"/>
      <c r="E14" s="44"/>
      <c r="F14" s="44"/>
      <c r="G14" s="122"/>
    </row>
    <row r="15" spans="3:7" ht="16.5">
      <c r="C15" s="48"/>
      <c r="D15" s="42"/>
      <c r="E15" s="42"/>
      <c r="F15" s="42"/>
      <c r="G15" s="122"/>
    </row>
    <row r="16" spans="3:7" ht="16.5">
      <c r="C16" s="48"/>
      <c r="D16" s="42"/>
      <c r="E16" s="42"/>
      <c r="F16" s="42"/>
      <c r="G16" s="122"/>
    </row>
    <row r="17" spans="3:7" ht="16.5">
      <c r="C17" s="48"/>
      <c r="D17" s="42"/>
      <c r="E17" s="42"/>
      <c r="F17" s="42"/>
      <c r="G17" s="122"/>
    </row>
    <row r="20" spans="1:7" s="43" customFormat="1" ht="17.25">
      <c r="A20" s="40"/>
      <c r="B20" s="40"/>
      <c r="C20" s="51"/>
      <c r="D20" s="45"/>
      <c r="E20" s="45"/>
      <c r="F20" s="45"/>
      <c r="G20" s="123"/>
    </row>
    <row r="22" spans="1:7" s="43" customFormat="1" ht="17.25">
      <c r="A22" s="40"/>
      <c r="B22" s="40"/>
      <c r="C22" s="51"/>
      <c r="D22" s="45"/>
      <c r="E22" s="45"/>
      <c r="F22" s="45"/>
      <c r="G22" s="123"/>
    </row>
    <row r="25" spans="1:7" s="43" customFormat="1" ht="17.25">
      <c r="A25" s="40"/>
      <c r="B25" s="40"/>
      <c r="C25" s="51"/>
      <c r="D25" s="45"/>
      <c r="E25" s="45"/>
      <c r="F25" s="45"/>
      <c r="G25" s="123"/>
    </row>
    <row r="43" spans="1:7" s="43" customFormat="1" ht="17.25">
      <c r="A43" s="40"/>
      <c r="B43" s="40"/>
      <c r="C43" s="51"/>
      <c r="D43" s="45"/>
      <c r="E43" s="45"/>
      <c r="F43" s="45"/>
      <c r="G43" s="123"/>
    </row>
    <row r="52" ht="16.5">
      <c r="D52" s="46"/>
    </row>
    <row r="53" ht="16.5">
      <c r="D53" s="46"/>
    </row>
    <row r="54" ht="16.5">
      <c r="D54" s="46"/>
    </row>
    <row r="55" ht="16.5">
      <c r="D55" s="46"/>
    </row>
    <row r="56" ht="16.5">
      <c r="D56" s="46"/>
    </row>
    <row r="57" ht="16.5">
      <c r="D57" s="46"/>
    </row>
    <row r="58" ht="16.5">
      <c r="D58" s="46"/>
    </row>
    <row r="59" ht="16.5">
      <c r="D59" s="46"/>
    </row>
  </sheetData>
  <sheetProtection/>
  <mergeCells count="34">
    <mergeCell ref="C2:G2"/>
    <mergeCell ref="C3:G3"/>
    <mergeCell ref="A1:H1"/>
    <mergeCell ref="I1:P1"/>
    <mergeCell ref="Q1:X1"/>
    <mergeCell ref="Y1:AF1"/>
    <mergeCell ref="AG1:AN1"/>
    <mergeCell ref="AO1:AV1"/>
    <mergeCell ref="AW1:BD1"/>
    <mergeCell ref="BE1:BL1"/>
    <mergeCell ref="BM1:BT1"/>
    <mergeCell ref="BU1:CB1"/>
    <mergeCell ref="CC1:CJ1"/>
    <mergeCell ref="CK1:CR1"/>
    <mergeCell ref="CS1:CZ1"/>
    <mergeCell ref="DA1:DH1"/>
    <mergeCell ref="DI1:DP1"/>
    <mergeCell ref="HA1:HH1"/>
    <mergeCell ref="DQ1:DX1"/>
    <mergeCell ref="DY1:EF1"/>
    <mergeCell ref="EG1:EN1"/>
    <mergeCell ref="EO1:EV1"/>
    <mergeCell ref="EW1:FD1"/>
    <mergeCell ref="FE1:FL1"/>
    <mergeCell ref="HI1:HP1"/>
    <mergeCell ref="HQ1:HX1"/>
    <mergeCell ref="HY1:IF1"/>
    <mergeCell ref="IG1:IN1"/>
    <mergeCell ref="IO1:IV1"/>
    <mergeCell ref="FM1:FT1"/>
    <mergeCell ref="FU1:GB1"/>
    <mergeCell ref="GC1:GJ1"/>
    <mergeCell ref="GK1:GR1"/>
    <mergeCell ref="GS1:GZ1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30"/>
  <sheetViews>
    <sheetView workbookViewId="0" topLeftCell="A93">
      <selection activeCell="L126" sqref="L126"/>
    </sheetView>
  </sheetViews>
  <sheetFormatPr defaultColWidth="9.00390625" defaultRowHeight="12.75"/>
  <cols>
    <col min="1" max="1" width="4.375" style="235" customWidth="1"/>
    <col min="2" max="2" width="5.375" style="235" customWidth="1"/>
    <col min="3" max="3" width="4.125" style="235" customWidth="1"/>
    <col min="4" max="4" width="5.75390625" style="235" customWidth="1"/>
    <col min="5" max="5" width="40.875" style="235" customWidth="1"/>
    <col min="6" max="6" width="13.625" style="236" customWidth="1"/>
    <col min="7" max="7" width="14.75390625" style="235" customWidth="1"/>
    <col min="8" max="8" width="17.625" style="235" customWidth="1"/>
    <col min="9" max="9" width="14.75390625" style="235" customWidth="1"/>
    <col min="10" max="10" width="13.125" style="235" bestFit="1" customWidth="1"/>
    <col min="11" max="11" width="12.875" style="235" customWidth="1"/>
    <col min="12" max="12" width="11.75390625" style="235" customWidth="1"/>
    <col min="13" max="16384" width="9.125" style="235" customWidth="1"/>
  </cols>
  <sheetData>
    <row r="1" spans="1:256" s="220" customFormat="1" ht="16.5">
      <c r="A1" s="234" t="s">
        <v>281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234"/>
      <c r="BC1" s="234"/>
      <c r="BD1" s="234"/>
      <c r="BE1" s="234"/>
      <c r="BF1" s="234"/>
      <c r="BG1" s="234"/>
      <c r="BH1" s="234"/>
      <c r="BI1" s="234"/>
      <c r="BJ1" s="234"/>
      <c r="BK1" s="234"/>
      <c r="BL1" s="234"/>
      <c r="BM1" s="234"/>
      <c r="BN1" s="234"/>
      <c r="BO1" s="234"/>
      <c r="BP1" s="234"/>
      <c r="BQ1" s="234"/>
      <c r="BR1" s="234"/>
      <c r="BS1" s="234"/>
      <c r="BT1" s="234"/>
      <c r="BU1" s="234"/>
      <c r="BV1" s="234"/>
      <c r="BW1" s="234"/>
      <c r="BX1" s="234"/>
      <c r="BY1" s="234"/>
      <c r="BZ1" s="234"/>
      <c r="CA1" s="234"/>
      <c r="CB1" s="234"/>
      <c r="CC1" s="234"/>
      <c r="CD1" s="234"/>
      <c r="CE1" s="234"/>
      <c r="CF1" s="234"/>
      <c r="CG1" s="234"/>
      <c r="CH1" s="234"/>
      <c r="CI1" s="234"/>
      <c r="CJ1" s="234"/>
      <c r="CK1" s="234"/>
      <c r="CL1" s="234"/>
      <c r="CM1" s="234"/>
      <c r="CN1" s="234"/>
      <c r="CO1" s="234"/>
      <c r="CP1" s="234"/>
      <c r="CQ1" s="234"/>
      <c r="CR1" s="234"/>
      <c r="CS1" s="234"/>
      <c r="CT1" s="234"/>
      <c r="CU1" s="234"/>
      <c r="CV1" s="234"/>
      <c r="CW1" s="234"/>
      <c r="CX1" s="234"/>
      <c r="CY1" s="234"/>
      <c r="CZ1" s="234"/>
      <c r="DA1" s="234"/>
      <c r="DB1" s="234"/>
      <c r="DC1" s="234"/>
      <c r="DD1" s="234"/>
      <c r="DE1" s="234"/>
      <c r="DF1" s="234"/>
      <c r="DG1" s="234"/>
      <c r="DH1" s="234"/>
      <c r="DI1" s="234"/>
      <c r="DJ1" s="234"/>
      <c r="DK1" s="234"/>
      <c r="DL1" s="234"/>
      <c r="DM1" s="234"/>
      <c r="DN1" s="234"/>
      <c r="DO1" s="234"/>
      <c r="DP1" s="234"/>
      <c r="DQ1" s="234"/>
      <c r="DR1" s="234"/>
      <c r="DS1" s="234"/>
      <c r="DT1" s="234"/>
      <c r="DU1" s="234"/>
      <c r="DV1" s="234"/>
      <c r="DW1" s="234"/>
      <c r="DX1" s="234"/>
      <c r="DY1" s="234"/>
      <c r="DZ1" s="234"/>
      <c r="EA1" s="234"/>
      <c r="EB1" s="234"/>
      <c r="EC1" s="234"/>
      <c r="ED1" s="234"/>
      <c r="EE1" s="234"/>
      <c r="EF1" s="234"/>
      <c r="EG1" s="234"/>
      <c r="EH1" s="234"/>
      <c r="EI1" s="234"/>
      <c r="EJ1" s="234"/>
      <c r="EK1" s="234"/>
      <c r="EL1" s="234"/>
      <c r="EM1" s="234"/>
      <c r="EN1" s="234"/>
      <c r="EO1" s="234"/>
      <c r="EP1" s="234"/>
      <c r="EQ1" s="234"/>
      <c r="ER1" s="234"/>
      <c r="ES1" s="234"/>
      <c r="ET1" s="234"/>
      <c r="EU1" s="234"/>
      <c r="EV1" s="234"/>
      <c r="EW1" s="234"/>
      <c r="EX1" s="234"/>
      <c r="EY1" s="234"/>
      <c r="EZ1" s="234"/>
      <c r="FA1" s="234"/>
      <c r="FB1" s="234"/>
      <c r="FC1" s="234"/>
      <c r="FD1" s="234"/>
      <c r="FE1" s="234"/>
      <c r="FF1" s="234"/>
      <c r="FG1" s="234"/>
      <c r="FH1" s="234"/>
      <c r="FI1" s="234"/>
      <c r="FJ1" s="234"/>
      <c r="FK1" s="234"/>
      <c r="FL1" s="234"/>
      <c r="FM1" s="234"/>
      <c r="FN1" s="234"/>
      <c r="FO1" s="234"/>
      <c r="FP1" s="234"/>
      <c r="FQ1" s="234"/>
      <c r="FR1" s="234"/>
      <c r="FS1" s="234"/>
      <c r="FT1" s="234"/>
      <c r="FU1" s="234"/>
      <c r="FV1" s="234"/>
      <c r="FW1" s="234"/>
      <c r="FX1" s="234"/>
      <c r="FY1" s="234"/>
      <c r="FZ1" s="234"/>
      <c r="GA1" s="234"/>
      <c r="GB1" s="234"/>
      <c r="GC1" s="234"/>
      <c r="GD1" s="234"/>
      <c r="GE1" s="234"/>
      <c r="GF1" s="234"/>
      <c r="GG1" s="234"/>
      <c r="GH1" s="234"/>
      <c r="GI1" s="234"/>
      <c r="GJ1" s="234"/>
      <c r="GK1" s="234"/>
      <c r="GL1" s="234"/>
      <c r="GM1" s="234"/>
      <c r="GN1" s="234"/>
      <c r="GO1" s="234"/>
      <c r="GP1" s="234"/>
      <c r="GQ1" s="234"/>
      <c r="GR1" s="234"/>
      <c r="GS1" s="234"/>
      <c r="GT1" s="234"/>
      <c r="GU1" s="234"/>
      <c r="GV1" s="234"/>
      <c r="GW1" s="234"/>
      <c r="GX1" s="234"/>
      <c r="GY1" s="234"/>
      <c r="GZ1" s="234"/>
      <c r="HA1" s="234"/>
      <c r="HB1" s="234"/>
      <c r="HC1" s="234"/>
      <c r="HD1" s="234"/>
      <c r="HE1" s="234"/>
      <c r="HF1" s="234"/>
      <c r="HG1" s="234"/>
      <c r="HH1" s="234"/>
      <c r="HI1" s="234"/>
      <c r="HJ1" s="234"/>
      <c r="HK1" s="234"/>
      <c r="HL1" s="234"/>
      <c r="HM1" s="234"/>
      <c r="HN1" s="234"/>
      <c r="HO1" s="234"/>
      <c r="HP1" s="234"/>
      <c r="HQ1" s="234"/>
      <c r="HR1" s="234"/>
      <c r="HS1" s="234"/>
      <c r="HT1" s="234"/>
      <c r="HU1" s="234"/>
      <c r="HV1" s="234"/>
      <c r="HW1" s="234"/>
      <c r="HX1" s="234"/>
      <c r="HY1" s="234"/>
      <c r="HZ1" s="234"/>
      <c r="IA1" s="234"/>
      <c r="IB1" s="234"/>
      <c r="IC1" s="234"/>
      <c r="ID1" s="234"/>
      <c r="IE1" s="234"/>
      <c r="IF1" s="234"/>
      <c r="IG1" s="234"/>
      <c r="IH1" s="234"/>
      <c r="II1" s="234"/>
      <c r="IJ1" s="234"/>
      <c r="IK1" s="234"/>
      <c r="IL1" s="234"/>
      <c r="IM1" s="234"/>
      <c r="IN1" s="234"/>
      <c r="IO1" s="234"/>
      <c r="IP1" s="234"/>
      <c r="IQ1" s="234"/>
      <c r="IR1" s="234"/>
      <c r="IS1" s="234"/>
      <c r="IT1" s="234"/>
      <c r="IU1" s="234"/>
      <c r="IV1" s="234"/>
    </row>
    <row r="2" spans="1:256" s="220" customFormat="1" ht="16.5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4"/>
      <c r="CS2" s="234"/>
      <c r="CT2" s="234"/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4"/>
      <c r="DG2" s="234"/>
      <c r="DH2" s="234"/>
      <c r="DI2" s="234"/>
      <c r="DJ2" s="234"/>
      <c r="DK2" s="234"/>
      <c r="DL2" s="234"/>
      <c r="DM2" s="234"/>
      <c r="DN2" s="234"/>
      <c r="DO2" s="234"/>
      <c r="DP2" s="234"/>
      <c r="DQ2" s="234"/>
      <c r="DR2" s="234"/>
      <c r="DS2" s="234"/>
      <c r="DT2" s="234"/>
      <c r="DU2" s="234"/>
      <c r="DV2" s="234"/>
      <c r="DW2" s="234"/>
      <c r="DX2" s="234"/>
      <c r="DY2" s="234"/>
      <c r="DZ2" s="234"/>
      <c r="EA2" s="234"/>
      <c r="EB2" s="234"/>
      <c r="EC2" s="234"/>
      <c r="ED2" s="234"/>
      <c r="EE2" s="234"/>
      <c r="EF2" s="234"/>
      <c r="EG2" s="234"/>
      <c r="EH2" s="234"/>
      <c r="EI2" s="234"/>
      <c r="EJ2" s="234"/>
      <c r="EK2" s="234"/>
      <c r="EL2" s="234"/>
      <c r="EM2" s="234"/>
      <c r="EN2" s="234"/>
      <c r="EO2" s="234"/>
      <c r="EP2" s="234"/>
      <c r="EQ2" s="234"/>
      <c r="ER2" s="234"/>
      <c r="ES2" s="234"/>
      <c r="ET2" s="234"/>
      <c r="EU2" s="234"/>
      <c r="EV2" s="234"/>
      <c r="EW2" s="234"/>
      <c r="EX2" s="234"/>
      <c r="EY2" s="234"/>
      <c r="EZ2" s="234"/>
      <c r="FA2" s="234"/>
      <c r="FB2" s="234"/>
      <c r="FC2" s="234"/>
      <c r="FD2" s="234"/>
      <c r="FE2" s="234"/>
      <c r="FF2" s="234"/>
      <c r="FG2" s="234"/>
      <c r="FH2" s="234"/>
      <c r="FI2" s="234"/>
      <c r="FJ2" s="234"/>
      <c r="FK2" s="234"/>
      <c r="FL2" s="234"/>
      <c r="FM2" s="234"/>
      <c r="FN2" s="234"/>
      <c r="FO2" s="234"/>
      <c r="FP2" s="234"/>
      <c r="FQ2" s="234"/>
      <c r="FR2" s="234"/>
      <c r="FS2" s="234"/>
      <c r="FT2" s="234"/>
      <c r="FU2" s="234"/>
      <c r="FV2" s="234"/>
      <c r="FW2" s="234"/>
      <c r="FX2" s="234"/>
      <c r="FY2" s="234"/>
      <c r="FZ2" s="234"/>
      <c r="GA2" s="234"/>
      <c r="GB2" s="234"/>
      <c r="GC2" s="234"/>
      <c r="GD2" s="234"/>
      <c r="GE2" s="234"/>
      <c r="GF2" s="234"/>
      <c r="GG2" s="234"/>
      <c r="GH2" s="234"/>
      <c r="GI2" s="234"/>
      <c r="GJ2" s="234"/>
      <c r="GK2" s="234"/>
      <c r="GL2" s="234"/>
      <c r="GM2" s="234"/>
      <c r="GN2" s="234"/>
      <c r="GO2" s="234"/>
      <c r="GP2" s="234"/>
      <c r="GQ2" s="234"/>
      <c r="GR2" s="234"/>
      <c r="GS2" s="234"/>
      <c r="GT2" s="234"/>
      <c r="GU2" s="234"/>
      <c r="GV2" s="234"/>
      <c r="GW2" s="234"/>
      <c r="GX2" s="234"/>
      <c r="GY2" s="234"/>
      <c r="GZ2" s="234"/>
      <c r="HA2" s="234"/>
      <c r="HB2" s="234"/>
      <c r="HC2" s="234"/>
      <c r="HD2" s="234"/>
      <c r="HE2" s="234"/>
      <c r="HF2" s="234"/>
      <c r="HG2" s="234"/>
      <c r="HH2" s="234"/>
      <c r="HI2" s="234"/>
      <c r="HJ2" s="234"/>
      <c r="HK2" s="234"/>
      <c r="HL2" s="234"/>
      <c r="HM2" s="234"/>
      <c r="HN2" s="234"/>
      <c r="HO2" s="234"/>
      <c r="HP2" s="234"/>
      <c r="HQ2" s="234"/>
      <c r="HR2" s="234"/>
      <c r="HS2" s="234"/>
      <c r="HT2" s="234"/>
      <c r="HU2" s="234"/>
      <c r="HV2" s="234"/>
      <c r="HW2" s="234"/>
      <c r="HX2" s="234"/>
      <c r="HY2" s="234"/>
      <c r="HZ2" s="234"/>
      <c r="IA2" s="234"/>
      <c r="IB2" s="234"/>
      <c r="IC2" s="234"/>
      <c r="ID2" s="234"/>
      <c r="IE2" s="234"/>
      <c r="IF2" s="234"/>
      <c r="IG2" s="234"/>
      <c r="IH2" s="234"/>
      <c r="II2" s="234"/>
      <c r="IJ2" s="234"/>
      <c r="IK2" s="234"/>
      <c r="IL2" s="234"/>
      <c r="IM2" s="234"/>
      <c r="IN2" s="234"/>
      <c r="IO2" s="234"/>
      <c r="IP2" s="234"/>
      <c r="IQ2" s="234"/>
      <c r="IR2" s="234"/>
      <c r="IS2" s="234"/>
      <c r="IT2" s="234"/>
      <c r="IU2" s="234"/>
      <c r="IV2" s="234"/>
    </row>
    <row r="3" spans="1:10" ht="12.75">
      <c r="A3" s="235" t="s">
        <v>165</v>
      </c>
      <c r="I3" s="237"/>
      <c r="J3" s="237"/>
    </row>
    <row r="4" ht="12.75">
      <c r="E4" s="238" t="s">
        <v>280</v>
      </c>
    </row>
    <row r="5" ht="12.75">
      <c r="E5" s="238" t="s">
        <v>166</v>
      </c>
    </row>
    <row r="6" ht="13.5" thickBot="1"/>
    <row r="7" spans="1:9" ht="15" customHeight="1" thickTop="1">
      <c r="A7" s="740" t="s">
        <v>167</v>
      </c>
      <c r="B7" s="741"/>
      <c r="C7" s="741"/>
      <c r="D7" s="741"/>
      <c r="E7" s="741"/>
      <c r="F7" s="741"/>
      <c r="G7" s="239"/>
      <c r="H7" s="439" t="s">
        <v>235</v>
      </c>
      <c r="I7" s="240" t="s">
        <v>234</v>
      </c>
    </row>
    <row r="8" spans="1:9" ht="12.75">
      <c r="A8" s="742"/>
      <c r="B8" s="743"/>
      <c r="C8" s="743"/>
      <c r="D8" s="743"/>
      <c r="E8" s="743"/>
      <c r="F8" s="743"/>
      <c r="G8" s="241"/>
      <c r="H8" s="241"/>
      <c r="I8" s="242">
        <f>I10+I43</f>
        <v>3309546.7297300003</v>
      </c>
    </row>
    <row r="9" spans="1:9" ht="12.75">
      <c r="A9" s="243"/>
      <c r="B9" s="244"/>
      <c r="C9" s="244"/>
      <c r="D9" s="244"/>
      <c r="E9" s="244"/>
      <c r="F9" s="245"/>
      <c r="G9" s="244"/>
      <c r="H9" s="244"/>
      <c r="I9" s="246"/>
    </row>
    <row r="10" spans="1:9" ht="12.75">
      <c r="A10" s="243"/>
      <c r="B10" s="247" t="s">
        <v>168</v>
      </c>
      <c r="C10" s="241"/>
      <c r="D10" s="241"/>
      <c r="E10" s="241"/>
      <c r="F10" s="248"/>
      <c r="G10" s="241"/>
      <c r="H10" s="241"/>
      <c r="I10" s="242">
        <f>I11+I26+I32+1</f>
        <v>2858330.1134</v>
      </c>
    </row>
    <row r="11" spans="1:9" ht="12.75">
      <c r="A11" s="243"/>
      <c r="B11" s="249" t="s">
        <v>169</v>
      </c>
      <c r="C11" s="250"/>
      <c r="D11" s="250"/>
      <c r="E11" s="250"/>
      <c r="F11" s="251"/>
      <c r="G11" s="250"/>
      <c r="H11" s="244"/>
      <c r="I11" s="440">
        <f>I17+I13+I22</f>
        <v>70506.61540000001</v>
      </c>
    </row>
    <row r="12" spans="1:9" s="271" customFormat="1" ht="12.75">
      <c r="A12" s="264"/>
      <c r="B12" s="265"/>
      <c r="C12" s="266"/>
      <c r="D12" s="267"/>
      <c r="E12" s="268"/>
      <c r="F12" s="269"/>
      <c r="G12" s="269"/>
      <c r="H12" s="269"/>
      <c r="I12" s="270"/>
    </row>
    <row r="13" spans="1:9" s="271" customFormat="1" ht="12.75">
      <c r="A13" s="264"/>
      <c r="B13" s="265"/>
      <c r="C13" s="266" t="s">
        <v>172</v>
      </c>
      <c r="D13" s="267"/>
      <c r="E13" s="268"/>
      <c r="F13" s="269"/>
      <c r="G13" s="269"/>
      <c r="H13" s="269"/>
      <c r="I13" s="441">
        <f>I71</f>
        <v>0</v>
      </c>
    </row>
    <row r="14" spans="1:9" ht="12.75">
      <c r="A14" s="243"/>
      <c r="B14" s="256"/>
      <c r="C14" s="443" t="s">
        <v>173</v>
      </c>
      <c r="D14" s="443"/>
      <c r="E14" s="443"/>
      <c r="F14" s="444"/>
      <c r="G14" s="443"/>
      <c r="H14" s="443"/>
      <c r="I14" s="255"/>
    </row>
    <row r="15" spans="1:9" ht="12.75">
      <c r="A15" s="243"/>
      <c r="B15" s="256"/>
      <c r="C15" s="257" t="s">
        <v>171</v>
      </c>
      <c r="D15" s="258"/>
      <c r="E15" s="258"/>
      <c r="F15" s="259"/>
      <c r="G15" s="258"/>
      <c r="H15" s="260">
        <v>0</v>
      </c>
      <c r="I15" s="255"/>
    </row>
    <row r="16" spans="1:9" s="271" customFormat="1" ht="12.75">
      <c r="A16" s="264"/>
      <c r="B16" s="256"/>
      <c r="C16" s="272"/>
      <c r="D16" s="269"/>
      <c r="E16" s="269"/>
      <c r="F16" s="272"/>
      <c r="G16" s="269"/>
      <c r="H16" s="269"/>
      <c r="I16" s="270"/>
    </row>
    <row r="17" spans="1:9" s="271" customFormat="1" ht="14.25" customHeight="1">
      <c r="A17" s="744" t="str">
        <f>C72</f>
        <v>Létesítmények beruházásai (bálatározó)</v>
      </c>
      <c r="B17" s="745"/>
      <c r="C17" s="745"/>
      <c r="D17" s="745"/>
      <c r="E17" s="745"/>
      <c r="F17" s="273"/>
      <c r="G17" s="269"/>
      <c r="H17" s="269"/>
      <c r="I17" s="441">
        <f>I72</f>
        <v>52884.07</v>
      </c>
    </row>
    <row r="18" spans="1:9" ht="12.75">
      <c r="A18" s="243"/>
      <c r="B18" s="252"/>
      <c r="C18" s="244"/>
      <c r="D18" s="244"/>
      <c r="E18" s="244" t="s">
        <v>174</v>
      </c>
      <c r="F18" s="245"/>
      <c r="G18" s="244"/>
      <c r="H18" s="274">
        <v>0</v>
      </c>
      <c r="I18" s="246"/>
    </row>
    <row r="19" spans="1:9" ht="12.75">
      <c r="A19" s="243"/>
      <c r="B19" s="256"/>
      <c r="C19" s="257" t="s">
        <v>171</v>
      </c>
      <c r="D19" s="258"/>
      <c r="E19" s="258"/>
      <c r="F19" s="259"/>
      <c r="G19" s="258"/>
      <c r="H19" s="260">
        <f>I17-H18-H20</f>
        <v>52884.07</v>
      </c>
      <c r="I19" s="255"/>
    </row>
    <row r="20" spans="1:9" ht="12.75">
      <c r="A20" s="243"/>
      <c r="B20" s="256"/>
      <c r="C20" s="751" t="s">
        <v>256</v>
      </c>
      <c r="D20" s="752"/>
      <c r="E20" s="753"/>
      <c r="F20" s="257"/>
      <c r="G20" s="257"/>
      <c r="H20" s="257">
        <v>0</v>
      </c>
      <c r="I20" s="255"/>
    </row>
    <row r="21" spans="1:9" ht="12.75">
      <c r="A21" s="243"/>
      <c r="B21" s="252"/>
      <c r="C21" s="244"/>
      <c r="D21" s="244"/>
      <c r="E21" s="244"/>
      <c r="F21" s="245"/>
      <c r="G21" s="269"/>
      <c r="H21" s="244"/>
      <c r="I21" s="246"/>
    </row>
    <row r="22" spans="1:9" s="271" customFormat="1" ht="14.25" customHeight="1">
      <c r="A22" s="744" t="s">
        <v>270</v>
      </c>
      <c r="B22" s="745"/>
      <c r="C22" s="745"/>
      <c r="D22" s="745"/>
      <c r="E22" s="745"/>
      <c r="F22" s="273"/>
      <c r="G22" s="269"/>
      <c r="H22" s="269"/>
      <c r="I22" s="441">
        <f>I73</f>
        <v>17622.545400000003</v>
      </c>
    </row>
    <row r="23" spans="1:9" ht="12.75">
      <c r="A23" s="243"/>
      <c r="B23" s="252"/>
      <c r="C23" s="244"/>
      <c r="D23" s="244"/>
      <c r="E23" s="244" t="s">
        <v>174</v>
      </c>
      <c r="F23" s="245"/>
      <c r="G23" s="244"/>
      <c r="H23" s="274">
        <v>732</v>
      </c>
      <c r="I23" s="246"/>
    </row>
    <row r="24" spans="1:9" ht="12.75">
      <c r="A24" s="243"/>
      <c r="B24" s="256"/>
      <c r="C24" s="257" t="s">
        <v>171</v>
      </c>
      <c r="D24" s="258"/>
      <c r="E24" s="258"/>
      <c r="F24" s="259"/>
      <c r="G24" s="258"/>
      <c r="H24" s="260">
        <f>I22-H23</f>
        <v>16890.545400000003</v>
      </c>
      <c r="I24" s="255"/>
    </row>
    <row r="25" spans="1:9" ht="12.75">
      <c r="A25" s="243"/>
      <c r="B25" s="244"/>
      <c r="C25" s="244"/>
      <c r="D25" s="244"/>
      <c r="E25" s="267"/>
      <c r="F25" s="268"/>
      <c r="G25" s="244"/>
      <c r="H25" s="244"/>
      <c r="I25" s="255"/>
    </row>
    <row r="26" spans="1:9" ht="12.75">
      <c r="A26" s="243"/>
      <c r="B26" s="276" t="s">
        <v>175</v>
      </c>
      <c r="C26" s="276"/>
      <c r="D26" s="276"/>
      <c r="E26" s="277"/>
      <c r="F26" s="278"/>
      <c r="G26" s="277"/>
      <c r="H26" s="244"/>
      <c r="I26" s="288">
        <f>I76+H29</f>
        <v>31733.760000000002</v>
      </c>
    </row>
    <row r="27" spans="1:9" ht="12.75">
      <c r="A27" s="243"/>
      <c r="B27" s="252"/>
      <c r="C27" s="244"/>
      <c r="D27" s="244"/>
      <c r="E27" s="244" t="s">
        <v>174</v>
      </c>
      <c r="F27" s="245"/>
      <c r="G27" s="244"/>
      <c r="H27" s="279">
        <v>0</v>
      </c>
      <c r="I27" s="255"/>
    </row>
    <row r="28" spans="1:9" ht="12.75">
      <c r="A28" s="243"/>
      <c r="B28" s="244"/>
      <c r="C28" s="244"/>
      <c r="D28" s="244"/>
      <c r="E28" s="280" t="s">
        <v>176</v>
      </c>
      <c r="F28" s="281">
        <v>1</v>
      </c>
      <c r="G28" s="282"/>
      <c r="H28" s="261">
        <f>I76</f>
        <v>31733.760000000002</v>
      </c>
      <c r="I28" s="255"/>
    </row>
    <row r="29" spans="1:9" ht="12.75">
      <c r="A29" s="243"/>
      <c r="B29" s="244"/>
      <c r="C29" s="276" t="s">
        <v>177</v>
      </c>
      <c r="D29" s="276"/>
      <c r="E29" s="283"/>
      <c r="F29" s="284"/>
      <c r="G29" s="285"/>
      <c r="H29" s="276">
        <f>I77</f>
        <v>0</v>
      </c>
      <c r="I29" s="255"/>
    </row>
    <row r="30" spans="1:9" ht="12.75">
      <c r="A30" s="243"/>
      <c r="B30" s="244"/>
      <c r="C30" s="257"/>
      <c r="D30" s="257"/>
      <c r="E30" s="286" t="s">
        <v>178</v>
      </c>
      <c r="F30" s="287"/>
      <c r="G30" s="257"/>
      <c r="H30" s="257">
        <f>H29</f>
        <v>0</v>
      </c>
      <c r="I30" s="255"/>
    </row>
    <row r="31" spans="1:9" s="271" customFormat="1" ht="12.75">
      <c r="A31" s="264"/>
      <c r="B31" s="269"/>
      <c r="C31" s="269"/>
      <c r="D31" s="269"/>
      <c r="E31" s="256"/>
      <c r="F31" s="272"/>
      <c r="G31" s="269"/>
      <c r="H31" s="269"/>
      <c r="I31" s="288"/>
    </row>
    <row r="32" spans="1:9" s="271" customFormat="1" ht="12.75">
      <c r="A32" s="264"/>
      <c r="B32" s="269"/>
      <c r="C32" s="289" t="s">
        <v>203</v>
      </c>
      <c r="D32" s="289"/>
      <c r="E32" s="256"/>
      <c r="F32" s="272"/>
      <c r="G32" s="269"/>
      <c r="H32" s="269"/>
      <c r="I32" s="288">
        <f>I79</f>
        <v>2756088.738</v>
      </c>
    </row>
    <row r="33" spans="1:9" ht="12.75">
      <c r="A33" s="243"/>
      <c r="B33" s="252"/>
      <c r="C33" s="244"/>
      <c r="D33" s="244"/>
      <c r="E33" s="244" t="s">
        <v>174</v>
      </c>
      <c r="F33" s="245"/>
      <c r="G33" s="244"/>
      <c r="H33" s="279">
        <v>783</v>
      </c>
      <c r="I33" s="255"/>
    </row>
    <row r="34" spans="1:9" ht="12.75">
      <c r="A34" s="243"/>
      <c r="B34" s="252"/>
      <c r="C34" s="244"/>
      <c r="D34" s="244"/>
      <c r="E34" s="654" t="s">
        <v>279</v>
      </c>
      <c r="F34" s="655"/>
      <c r="G34" s="654"/>
      <c r="H34" s="653">
        <v>270000</v>
      </c>
      <c r="I34" s="255"/>
    </row>
    <row r="35" spans="1:9" ht="12.75">
      <c r="A35" s="243"/>
      <c r="B35" s="252"/>
      <c r="C35" s="244"/>
      <c r="D35" s="244"/>
      <c r="E35" s="654" t="s">
        <v>178</v>
      </c>
      <c r="F35" s="656"/>
      <c r="G35" s="654"/>
      <c r="H35" s="257">
        <f>229266+8560</f>
        <v>237826</v>
      </c>
      <c r="I35" s="255"/>
    </row>
    <row r="36" spans="1:9" ht="12.75">
      <c r="A36" s="243"/>
      <c r="B36" s="252"/>
      <c r="C36" s="244"/>
      <c r="D36" s="244"/>
      <c r="E36" s="654" t="s">
        <v>277</v>
      </c>
      <c r="F36" s="656"/>
      <c r="G36" s="654"/>
      <c r="H36" s="257">
        <v>73542</v>
      </c>
      <c r="I36" s="255"/>
    </row>
    <row r="37" spans="1:11" ht="12.75">
      <c r="A37" s="243"/>
      <c r="B37" s="252"/>
      <c r="C37" s="244"/>
      <c r="D37" s="244"/>
      <c r="E37" s="654" t="s">
        <v>278</v>
      </c>
      <c r="F37" s="654"/>
      <c r="G37" s="654"/>
      <c r="H37" s="651">
        <v>3789</v>
      </c>
      <c r="I37" s="255"/>
      <c r="K37" s="467"/>
    </row>
    <row r="38" spans="1:9" s="467" customFormat="1" ht="12.75">
      <c r="A38" s="462"/>
      <c r="B38" s="463"/>
      <c r="C38" s="652"/>
      <c r="D38" s="652"/>
      <c r="E38" s="464"/>
      <c r="F38" s="465"/>
      <c r="G38" s="463"/>
      <c r="H38" s="463"/>
      <c r="I38" s="466">
        <f>I32-H33-H34-H35-H36-H37</f>
        <v>2170148.738</v>
      </c>
    </row>
    <row r="39" spans="1:9" ht="12.75">
      <c r="A39" s="243"/>
      <c r="B39" s="244"/>
      <c r="C39" s="244"/>
      <c r="D39" s="244"/>
      <c r="E39" s="280" t="s">
        <v>176</v>
      </c>
      <c r="F39" s="281">
        <v>0.95</v>
      </c>
      <c r="G39" s="282"/>
      <c r="H39" s="261"/>
      <c r="I39" s="395">
        <f>I38*F39-1</f>
        <v>2061640.3010999998</v>
      </c>
    </row>
    <row r="40" spans="1:9" ht="12.75">
      <c r="A40" s="243"/>
      <c r="B40" s="256"/>
      <c r="C40" s="257"/>
      <c r="D40" s="257"/>
      <c r="E40" s="257" t="s">
        <v>260</v>
      </c>
      <c r="F40" s="329"/>
      <c r="G40" s="257"/>
      <c r="H40" s="260"/>
      <c r="I40" s="396">
        <f>I38-I39+1</f>
        <v>108509.43690000009</v>
      </c>
    </row>
    <row r="41" spans="1:10" s="271" customFormat="1" ht="24" customHeight="1">
      <c r="A41" s="264"/>
      <c r="B41" s="266"/>
      <c r="C41" s="289"/>
      <c r="D41" s="269"/>
      <c r="E41" s="289"/>
      <c r="F41" s="289"/>
      <c r="G41" s="291"/>
      <c r="H41" s="269"/>
      <c r="I41" s="270"/>
      <c r="J41" s="292"/>
    </row>
    <row r="42" spans="1:9" s="271" customFormat="1" ht="14.25" customHeight="1">
      <c r="A42" s="264"/>
      <c r="B42" s="433"/>
      <c r="C42" s="433"/>
      <c r="D42" s="433"/>
      <c r="E42" s="433"/>
      <c r="F42" s="269"/>
      <c r="G42" s="269"/>
      <c r="H42" s="269"/>
      <c r="I42" s="270"/>
    </row>
    <row r="43" spans="1:9" s="271" customFormat="1" ht="24" customHeight="1">
      <c r="A43" s="264"/>
      <c r="B43" s="276" t="s">
        <v>179</v>
      </c>
      <c r="C43" s="244"/>
      <c r="D43" s="244"/>
      <c r="E43" s="267"/>
      <c r="F43" s="268"/>
      <c r="G43" s="244"/>
      <c r="H43" s="244"/>
      <c r="I43" s="288">
        <f>I82</f>
        <v>451216.61633</v>
      </c>
    </row>
    <row r="44" spans="1:9" s="307" customFormat="1" ht="24" customHeight="1">
      <c r="A44" s="459"/>
      <c r="B44" s="276" t="s">
        <v>180</v>
      </c>
      <c r="C44" s="289"/>
      <c r="D44" s="289"/>
      <c r="E44" s="460"/>
      <c r="F44" s="461"/>
      <c r="G44" s="289"/>
      <c r="H44" s="289"/>
      <c r="I44" s="288">
        <f>I83+I86</f>
        <v>89928.15943</v>
      </c>
    </row>
    <row r="45" spans="1:9" s="271" customFormat="1" ht="24" customHeight="1">
      <c r="A45" s="243" t="s">
        <v>181</v>
      </c>
      <c r="B45" s="445"/>
      <c r="C45" s="244"/>
      <c r="D45" s="244"/>
      <c r="E45" s="267"/>
      <c r="F45" s="268"/>
      <c r="G45" s="244"/>
      <c r="H45" s="269"/>
      <c r="I45" s="438">
        <v>7558.22043</v>
      </c>
    </row>
    <row r="46" spans="1:9" s="271" customFormat="1" ht="24" customHeight="1">
      <c r="A46" s="264"/>
      <c r="B46" s="244"/>
      <c r="C46" s="244" t="s">
        <v>182</v>
      </c>
      <c r="D46" s="244"/>
      <c r="E46" s="267"/>
      <c r="F46" s="268"/>
      <c r="G46" s="244"/>
      <c r="H46" s="244"/>
      <c r="I46" s="270">
        <f>I44-I45</f>
        <v>82369.939</v>
      </c>
    </row>
    <row r="47" spans="1:9" s="271" customFormat="1" ht="24" customHeight="1">
      <c r="A47" s="264"/>
      <c r="B47" s="244"/>
      <c r="C47" s="269"/>
      <c r="D47" s="257" t="s">
        <v>178</v>
      </c>
      <c r="E47" s="286"/>
      <c r="F47" s="287"/>
      <c r="G47" s="257"/>
      <c r="H47" s="257"/>
      <c r="I47" s="293">
        <f>I46-I49-I48-1</f>
        <v>31724.689</v>
      </c>
    </row>
    <row r="48" spans="1:9" s="271" customFormat="1" ht="24" customHeight="1">
      <c r="A48" s="264"/>
      <c r="B48" s="244"/>
      <c r="C48" s="269"/>
      <c r="D48" s="257" t="s">
        <v>261</v>
      </c>
      <c r="E48" s="286"/>
      <c r="F48" s="287"/>
      <c r="G48" s="257"/>
      <c r="H48" s="257"/>
      <c r="I48" s="293">
        <f>G90*0.05</f>
        <v>2019.5</v>
      </c>
    </row>
    <row r="49" spans="1:9" s="271" customFormat="1" ht="24" customHeight="1">
      <c r="A49" s="264"/>
      <c r="B49" s="244"/>
      <c r="C49" s="269"/>
      <c r="D49" s="261" t="s">
        <v>183</v>
      </c>
      <c r="E49" s="280"/>
      <c r="F49" s="281"/>
      <c r="G49" s="261"/>
      <c r="H49" s="261"/>
      <c r="I49" s="395">
        <f>G90*F39+I89-1</f>
        <v>48624.75</v>
      </c>
    </row>
    <row r="50" spans="1:9" s="271" customFormat="1" ht="24" customHeight="1">
      <c r="A50" s="264"/>
      <c r="B50" s="269"/>
      <c r="C50" s="269"/>
      <c r="D50" s="269"/>
      <c r="E50" s="256"/>
      <c r="F50" s="272"/>
      <c r="G50" s="269"/>
      <c r="H50" s="269"/>
      <c r="I50" s="270"/>
    </row>
    <row r="51" spans="1:9" s="307" customFormat="1" ht="24" customHeight="1">
      <c r="A51" s="459"/>
      <c r="B51" s="276"/>
      <c r="C51" s="289" t="s">
        <v>184</v>
      </c>
      <c r="D51" s="289"/>
      <c r="E51" s="460"/>
      <c r="F51" s="461"/>
      <c r="G51" s="289"/>
      <c r="H51" s="289"/>
      <c r="I51" s="288">
        <f>I93</f>
        <v>271100</v>
      </c>
    </row>
    <row r="52" spans="1:9" s="271" customFormat="1" ht="24" customHeight="1">
      <c r="A52" s="264"/>
      <c r="B52" s="244"/>
      <c r="C52" s="257" t="s">
        <v>178</v>
      </c>
      <c r="D52" s="257"/>
      <c r="E52" s="286"/>
      <c r="F52" s="287"/>
      <c r="G52" s="257"/>
      <c r="H52" s="257"/>
      <c r="I52" s="293">
        <v>8570</v>
      </c>
    </row>
    <row r="53" spans="1:9" s="271" customFormat="1" ht="24" customHeight="1">
      <c r="A53" s="264"/>
      <c r="B53" s="244"/>
      <c r="C53" s="434" t="s">
        <v>185</v>
      </c>
      <c r="D53" s="434"/>
      <c r="E53" s="435"/>
      <c r="F53" s="436"/>
      <c r="G53" s="434"/>
      <c r="H53" s="434"/>
      <c r="I53" s="437">
        <f>'[1]Beruházás (2)'!D33/1000</f>
        <v>262529.834</v>
      </c>
    </row>
    <row r="54" spans="1:9" s="467" customFormat="1" ht="24" customHeight="1">
      <c r="A54" s="462"/>
      <c r="B54" s="463"/>
      <c r="C54" s="463"/>
      <c r="D54" s="463"/>
      <c r="E54" s="464"/>
      <c r="F54" s="465"/>
      <c r="G54" s="463"/>
      <c r="H54" s="463"/>
      <c r="I54" s="466"/>
    </row>
    <row r="55" spans="1:9" s="306" customFormat="1" ht="12.75">
      <c r="A55" s="310"/>
      <c r="B55" s="468" t="s">
        <v>170</v>
      </c>
      <c r="C55" s="469"/>
      <c r="D55" s="276"/>
      <c r="E55" s="276"/>
      <c r="F55" s="313"/>
      <c r="G55" s="276"/>
      <c r="H55" s="276"/>
      <c r="I55" s="255">
        <f>I92</f>
        <v>33197.175</v>
      </c>
    </row>
    <row r="56" spans="1:9" ht="12.75">
      <c r="A56" s="243"/>
      <c r="B56" s="470" t="s">
        <v>171</v>
      </c>
      <c r="C56" s="471"/>
      <c r="D56" s="472"/>
      <c r="E56" s="258"/>
      <c r="F56" s="259"/>
      <c r="G56" s="258"/>
      <c r="H56" s="260">
        <f>I55-H57</f>
        <v>24637.175000000003</v>
      </c>
      <c r="I56" s="255"/>
    </row>
    <row r="57" spans="1:9" ht="12.75">
      <c r="A57" s="243"/>
      <c r="B57" s="473" t="s">
        <v>239</v>
      </c>
      <c r="C57" s="474"/>
      <c r="D57" s="475"/>
      <c r="E57" s="262"/>
      <c r="F57" s="263"/>
      <c r="G57" s="262"/>
      <c r="H57" s="262">
        <v>8560</v>
      </c>
      <c r="I57" s="255"/>
    </row>
    <row r="58" spans="1:9" ht="12.75">
      <c r="A58" s="243"/>
      <c r="B58" s="244"/>
      <c r="C58" s="244"/>
      <c r="D58" s="244"/>
      <c r="E58" s="244"/>
      <c r="F58" s="245"/>
      <c r="G58" s="244"/>
      <c r="H58" s="244"/>
      <c r="I58" s="246"/>
    </row>
    <row r="59" spans="1:9" s="307" customFormat="1" ht="13.5">
      <c r="A59" s="459"/>
      <c r="B59" s="289" t="s">
        <v>186</v>
      </c>
      <c r="C59" s="276"/>
      <c r="D59" s="276"/>
      <c r="E59" s="276"/>
      <c r="F59" s="295"/>
      <c r="G59" s="289"/>
      <c r="H59" s="289"/>
      <c r="I59" s="296">
        <f>I60</f>
        <v>56992.2819</v>
      </c>
    </row>
    <row r="60" spans="1:9" s="271" customFormat="1" ht="26.25" customHeight="1">
      <c r="A60" s="264"/>
      <c r="B60" s="746" t="s">
        <v>187</v>
      </c>
      <c r="C60" s="747"/>
      <c r="D60" s="747"/>
      <c r="E60" s="747"/>
      <c r="F60" s="259"/>
      <c r="G60" s="258"/>
      <c r="H60" s="258"/>
      <c r="I60" s="293">
        <f>I96</f>
        <v>56992.2819</v>
      </c>
    </row>
    <row r="61" spans="1:9" s="271" customFormat="1" ht="13.5">
      <c r="A61" s="264"/>
      <c r="B61" s="289"/>
      <c r="C61" s="289"/>
      <c r="D61" s="289"/>
      <c r="E61" s="289"/>
      <c r="F61" s="295"/>
      <c r="G61" s="289"/>
      <c r="H61" s="289"/>
      <c r="I61" s="296"/>
    </row>
    <row r="62" spans="1:9" s="307" customFormat="1" ht="13.5">
      <c r="A62" s="459"/>
      <c r="B62" s="289" t="s">
        <v>188</v>
      </c>
      <c r="C62" s="276"/>
      <c r="D62" s="276"/>
      <c r="E62" s="276"/>
      <c r="F62" s="295"/>
      <c r="G62" s="289"/>
      <c r="H62" s="289"/>
      <c r="I62" s="296">
        <f>I98</f>
        <v>0</v>
      </c>
    </row>
    <row r="63" spans="1:9" s="271" customFormat="1" ht="24" customHeight="1">
      <c r="A63" s="264"/>
      <c r="B63" s="748" t="s">
        <v>178</v>
      </c>
      <c r="C63" s="748"/>
      <c r="D63" s="748"/>
      <c r="E63" s="748"/>
      <c r="F63" s="287"/>
      <c r="G63" s="257"/>
      <c r="H63" s="257"/>
      <c r="I63" s="293">
        <v>0</v>
      </c>
    </row>
    <row r="64" spans="1:9" ht="14.25" customHeight="1">
      <c r="A64" s="243"/>
      <c r="B64" s="749" t="s">
        <v>239</v>
      </c>
      <c r="C64" s="749"/>
      <c r="D64" s="749"/>
      <c r="E64" s="749"/>
      <c r="F64" s="275"/>
      <c r="G64" s="275"/>
      <c r="H64" s="297"/>
      <c r="I64" s="298">
        <v>0</v>
      </c>
    </row>
    <row r="65" spans="1:10" ht="13.5">
      <c r="A65" s="299"/>
      <c r="B65" s="269"/>
      <c r="C65" s="269"/>
      <c r="D65" s="269"/>
      <c r="E65" s="269"/>
      <c r="F65" s="273"/>
      <c r="G65" s="269"/>
      <c r="H65" s="269"/>
      <c r="I65" s="300"/>
      <c r="J65" s="301"/>
    </row>
    <row r="66" spans="1:9" s="306" customFormat="1" ht="15" customHeight="1">
      <c r="A66" s="302" t="s">
        <v>189</v>
      </c>
      <c r="B66" s="303"/>
      <c r="C66" s="303"/>
      <c r="D66" s="303"/>
      <c r="E66" s="303"/>
      <c r="F66" s="303"/>
      <c r="G66" s="304" t="s">
        <v>190</v>
      </c>
      <c r="H66" s="304" t="s">
        <v>191</v>
      </c>
      <c r="I66" s="305" t="s">
        <v>192</v>
      </c>
    </row>
    <row r="67" spans="1:10" ht="15.75" customHeight="1">
      <c r="A67" s="302"/>
      <c r="B67" s="303"/>
      <c r="C67" s="303"/>
      <c r="D67" s="303"/>
      <c r="E67" s="303"/>
      <c r="F67" s="303"/>
      <c r="G67" s="258">
        <f>G69+-1</f>
        <v>2250653.42</v>
      </c>
      <c r="H67" s="258">
        <f>H69+H82+1</f>
        <v>681524.1969008661</v>
      </c>
      <c r="I67" s="290">
        <f>I69+I82</f>
        <v>3309546.7297300003</v>
      </c>
      <c r="J67" s="307"/>
    </row>
    <row r="68" spans="1:10" ht="12.75">
      <c r="A68" s="243"/>
      <c r="B68" s="244"/>
      <c r="C68" s="244"/>
      <c r="D68" s="244"/>
      <c r="E68" s="244"/>
      <c r="F68" s="245"/>
      <c r="G68" s="308" t="s">
        <v>193</v>
      </c>
      <c r="H68" s="308" t="s">
        <v>194</v>
      </c>
      <c r="I68" s="309" t="s">
        <v>195</v>
      </c>
      <c r="J68" s="307"/>
    </row>
    <row r="69" spans="1:11" s="306" customFormat="1" ht="12.75">
      <c r="A69" s="310"/>
      <c r="B69" s="311" t="s">
        <v>196</v>
      </c>
      <c r="C69" s="311"/>
      <c r="D69" s="311"/>
      <c r="E69" s="311"/>
      <c r="F69" s="312"/>
      <c r="G69" s="311">
        <f>G70+G75+G79</f>
        <v>2250654.42</v>
      </c>
      <c r="H69" s="311">
        <f>H70+H75+H79</f>
        <v>607675.6934</v>
      </c>
      <c r="I69" s="311">
        <f>I70+I75+I79+1</f>
        <v>2858330.1134</v>
      </c>
      <c r="K69" s="235"/>
    </row>
    <row r="70" spans="1:11" s="306" customFormat="1" ht="12.75">
      <c r="A70" s="310"/>
      <c r="B70" s="276"/>
      <c r="C70" s="276" t="s">
        <v>197</v>
      </c>
      <c r="D70" s="276"/>
      <c r="E70" s="276"/>
      <c r="F70" s="313"/>
      <c r="G70" s="276">
        <f>G72+G71+G73</f>
        <v>55517.020000000004</v>
      </c>
      <c r="H70" s="276">
        <f>H72+H71+H73</f>
        <v>14989.595400000002</v>
      </c>
      <c r="I70" s="276">
        <f>I72+I71+I73</f>
        <v>70506.61540000001</v>
      </c>
      <c r="K70" s="235"/>
    </row>
    <row r="71" spans="1:9" ht="12.75">
      <c r="A71" s="243"/>
      <c r="B71" s="244"/>
      <c r="C71" s="253" t="s">
        <v>199</v>
      </c>
      <c r="D71" s="244"/>
      <c r="E71" s="244"/>
      <c r="F71" s="245"/>
      <c r="G71" s="244">
        <v>0</v>
      </c>
      <c r="H71" s="244">
        <v>0</v>
      </c>
      <c r="I71" s="314">
        <v>0</v>
      </c>
    </row>
    <row r="72" spans="1:9" ht="12.75">
      <c r="A72" s="243"/>
      <c r="B72" s="244"/>
      <c r="C72" s="253" t="s">
        <v>200</v>
      </c>
      <c r="D72" s="253"/>
      <c r="E72" s="253"/>
      <c r="F72" s="245"/>
      <c r="G72" s="244">
        <v>41641</v>
      </c>
      <c r="H72" s="244">
        <v>11243.070000000002</v>
      </c>
      <c r="I72" s="314">
        <v>52884.07</v>
      </c>
    </row>
    <row r="73" spans="1:9" ht="12.75">
      <c r="A73" s="243"/>
      <c r="B73" s="244"/>
      <c r="C73" s="754" t="s">
        <v>271</v>
      </c>
      <c r="D73" s="755"/>
      <c r="E73" s="756"/>
      <c r="F73" s="245"/>
      <c r="G73" s="244">
        <v>13876.02</v>
      </c>
      <c r="H73" s="244">
        <v>3746.5254000000004</v>
      </c>
      <c r="I73" s="314">
        <v>17622.545400000003</v>
      </c>
    </row>
    <row r="74" spans="1:9" ht="12.75">
      <c r="A74" s="243"/>
      <c r="B74" s="244"/>
      <c r="C74" s="253"/>
      <c r="D74" s="253"/>
      <c r="E74" s="253"/>
      <c r="F74" s="253"/>
      <c r="G74" s="253"/>
      <c r="H74" s="253"/>
      <c r="I74" s="314"/>
    </row>
    <row r="75" spans="1:9" ht="12.75">
      <c r="A75" s="243"/>
      <c r="B75" s="244"/>
      <c r="C75" s="289" t="s">
        <v>175</v>
      </c>
      <c r="D75" s="289"/>
      <c r="E75" s="289"/>
      <c r="F75" s="245"/>
      <c r="G75" s="276">
        <f>SUM(G76:G76)+G77</f>
        <v>24988</v>
      </c>
      <c r="H75" s="276">
        <f>SUM(H76:H76)+H77</f>
        <v>6745.76</v>
      </c>
      <c r="I75" s="255">
        <f>SUM(I76:I76)+I77</f>
        <v>31733.760000000002</v>
      </c>
    </row>
    <row r="76" spans="1:10" ht="12.75">
      <c r="A76" s="243"/>
      <c r="B76" s="244"/>
      <c r="C76" s="266" t="s">
        <v>201</v>
      </c>
      <c r="D76" s="266"/>
      <c r="E76" s="266"/>
      <c r="F76" s="245"/>
      <c r="G76" s="244">
        <v>24988</v>
      </c>
      <c r="H76" s="244">
        <f>0.27*G76-1</f>
        <v>6745.76</v>
      </c>
      <c r="I76" s="246">
        <f>SUM(G76:H76)</f>
        <v>31733.760000000002</v>
      </c>
      <c r="J76" s="306"/>
    </row>
    <row r="77" spans="1:10" ht="14.25" customHeight="1">
      <c r="A77" s="243"/>
      <c r="B77" s="244"/>
      <c r="C77" s="750" t="s">
        <v>202</v>
      </c>
      <c r="D77" s="750"/>
      <c r="E77" s="750"/>
      <c r="F77" s="750"/>
      <c r="G77" s="269">
        <v>0</v>
      </c>
      <c r="H77" s="269">
        <f>G77*0.27</f>
        <v>0</v>
      </c>
      <c r="I77" s="270">
        <f>G77+H77</f>
        <v>0</v>
      </c>
      <c r="J77" s="306"/>
    </row>
    <row r="78" spans="1:9" ht="14.25" customHeight="1">
      <c r="A78" s="243"/>
      <c r="B78" s="244"/>
      <c r="C78" s="315"/>
      <c r="D78" s="315"/>
      <c r="E78" s="315"/>
      <c r="F78" s="315"/>
      <c r="G78" s="269"/>
      <c r="H78" s="269"/>
      <c r="I78" s="270"/>
    </row>
    <row r="79" spans="1:9" ht="12.75">
      <c r="A79" s="243"/>
      <c r="B79" s="244"/>
      <c r="C79" s="289" t="s">
        <v>203</v>
      </c>
      <c r="D79" s="289"/>
      <c r="E79" s="289"/>
      <c r="F79" s="245"/>
      <c r="G79" s="276">
        <v>2170149.4</v>
      </c>
      <c r="H79" s="276">
        <v>585940.338</v>
      </c>
      <c r="I79" s="255">
        <f>2756089.738-1</f>
        <v>2756088.738</v>
      </c>
    </row>
    <row r="80" spans="1:9" ht="12.75">
      <c r="A80" s="243"/>
      <c r="B80" s="244"/>
      <c r="C80" s="289"/>
      <c r="D80" s="289"/>
      <c r="E80" s="289"/>
      <c r="F80" s="245"/>
      <c r="G80" s="276"/>
      <c r="H80" s="276"/>
      <c r="I80" s="255"/>
    </row>
    <row r="81" spans="1:9" ht="12.75">
      <c r="A81" s="243"/>
      <c r="B81" s="244"/>
      <c r="C81" s="289"/>
      <c r="D81" s="289"/>
      <c r="E81" s="289"/>
      <c r="F81" s="245"/>
      <c r="G81" s="276"/>
      <c r="H81" s="276"/>
      <c r="I81" s="255"/>
    </row>
    <row r="82" spans="1:15" ht="12.75">
      <c r="A82" s="310"/>
      <c r="B82" s="311" t="s">
        <v>204</v>
      </c>
      <c r="C82" s="311"/>
      <c r="D82" s="311"/>
      <c r="E82" s="311"/>
      <c r="F82" s="312"/>
      <c r="G82" s="311">
        <f>G83+G86+G93+G95+G98+G92</f>
        <v>377369.1128291338</v>
      </c>
      <c r="H82" s="311">
        <f>H83+H86+H93+H95+H98+H92-1</f>
        <v>73847.50350086615</v>
      </c>
      <c r="I82" s="311">
        <f>I83+I86+I93+I95+I98+I92-1</f>
        <v>451216.61633</v>
      </c>
      <c r="L82" s="306"/>
      <c r="M82" s="306"/>
      <c r="N82" s="306"/>
      <c r="O82" s="306"/>
    </row>
    <row r="83" spans="1:11" s="306" customFormat="1" ht="12.75">
      <c r="A83" s="310"/>
      <c r="B83" s="276" t="s">
        <v>205</v>
      </c>
      <c r="C83" s="276"/>
      <c r="D83" s="276"/>
      <c r="E83" s="276"/>
      <c r="F83" s="313"/>
      <c r="G83" s="276">
        <v>9127.158</v>
      </c>
      <c r="H83" s="276">
        <v>0</v>
      </c>
      <c r="I83" s="255">
        <v>9127.158</v>
      </c>
      <c r="J83" s="235"/>
      <c r="K83" s="235"/>
    </row>
    <row r="84" spans="1:15" s="306" customFormat="1" ht="12.75">
      <c r="A84" s="243"/>
      <c r="B84" s="244"/>
      <c r="C84" s="244"/>
      <c r="D84" s="276"/>
      <c r="E84" s="244" t="s">
        <v>206</v>
      </c>
      <c r="F84" s="245"/>
      <c r="G84" s="244">
        <v>6669.784</v>
      </c>
      <c r="H84" s="244">
        <v>0</v>
      </c>
      <c r="I84" s="246">
        <v>6669.784</v>
      </c>
      <c r="J84" s="235"/>
      <c r="K84" s="235"/>
      <c r="L84" s="235"/>
      <c r="M84" s="235"/>
      <c r="N84" s="235"/>
      <c r="O84" s="235"/>
    </row>
    <row r="85" spans="1:15" s="306" customFormat="1" ht="12.75">
      <c r="A85" s="243"/>
      <c r="B85" s="244"/>
      <c r="C85" s="244"/>
      <c r="D85" s="276"/>
      <c r="E85" s="244" t="s">
        <v>207</v>
      </c>
      <c r="F85" s="245"/>
      <c r="G85" s="244">
        <v>2457.374</v>
      </c>
      <c r="H85" s="244">
        <v>0</v>
      </c>
      <c r="I85" s="246">
        <v>2457.374</v>
      </c>
      <c r="J85" s="235"/>
      <c r="K85" s="235"/>
      <c r="L85" s="235"/>
      <c r="M85" s="235"/>
      <c r="N85" s="235"/>
      <c r="O85" s="235"/>
    </row>
    <row r="86" spans="1:15" ht="12.75">
      <c r="A86" s="310"/>
      <c r="B86" s="276" t="s">
        <v>208</v>
      </c>
      <c r="C86" s="276"/>
      <c r="D86" s="276"/>
      <c r="E86" s="276"/>
      <c r="F86" s="313"/>
      <c r="G86" s="276">
        <v>64587.931</v>
      </c>
      <c r="H86" s="276">
        <v>16213.07043</v>
      </c>
      <c r="I86" s="276">
        <v>80801.00143</v>
      </c>
      <c r="J86" s="306"/>
      <c r="L86" s="306"/>
      <c r="M86" s="306"/>
      <c r="N86" s="306"/>
      <c r="O86" s="306"/>
    </row>
    <row r="87" spans="1:9" ht="12.75">
      <c r="A87" s="243"/>
      <c r="B87" s="244"/>
      <c r="C87" s="244"/>
      <c r="D87" s="244"/>
      <c r="E87" s="244" t="s">
        <v>209</v>
      </c>
      <c r="F87" s="245"/>
      <c r="G87" s="244">
        <v>15642.931</v>
      </c>
      <c r="H87" s="244">
        <v>2997.92043</v>
      </c>
      <c r="I87" s="246">
        <v>18640.851430000002</v>
      </c>
    </row>
    <row r="88" spans="1:10" ht="12.75">
      <c r="A88" s="243"/>
      <c r="B88" s="244"/>
      <c r="C88" s="244"/>
      <c r="D88" s="244"/>
      <c r="E88" s="244" t="s">
        <v>210</v>
      </c>
      <c r="F88" s="245"/>
      <c r="G88" s="244">
        <v>480</v>
      </c>
      <c r="H88" s="244">
        <v>129.60000000000002</v>
      </c>
      <c r="I88" s="246">
        <v>609.6</v>
      </c>
      <c r="J88" s="306"/>
    </row>
    <row r="89" spans="1:9" ht="12.75">
      <c r="A89" s="243"/>
      <c r="B89" s="244"/>
      <c r="C89" s="244"/>
      <c r="D89" s="244"/>
      <c r="E89" s="244" t="s">
        <v>211</v>
      </c>
      <c r="F89" s="245"/>
      <c r="G89" s="244">
        <v>8075</v>
      </c>
      <c r="H89" s="244">
        <v>2180.25</v>
      </c>
      <c r="I89" s="246">
        <v>10255.25</v>
      </c>
    </row>
    <row r="90" spans="1:9" ht="12.75">
      <c r="A90" s="243"/>
      <c r="B90" s="244"/>
      <c r="C90" s="244"/>
      <c r="D90" s="244"/>
      <c r="E90" s="244" t="s">
        <v>240</v>
      </c>
      <c r="F90" s="245"/>
      <c r="G90" s="244">
        <v>40390</v>
      </c>
      <c r="H90" s="244">
        <v>10905.3</v>
      </c>
      <c r="I90" s="246">
        <v>51295.3</v>
      </c>
    </row>
    <row r="91" spans="1:9" ht="12.75">
      <c r="A91" s="243"/>
      <c r="B91" s="244"/>
      <c r="C91" s="244"/>
      <c r="D91" s="244"/>
      <c r="E91" s="244"/>
      <c r="F91" s="245"/>
      <c r="G91" s="244"/>
      <c r="H91" s="244"/>
      <c r="I91" s="246"/>
    </row>
    <row r="92" spans="1:11" s="306" customFormat="1" ht="13.5">
      <c r="A92" s="310"/>
      <c r="B92" s="468" t="s">
        <v>198</v>
      </c>
      <c r="C92" s="469"/>
      <c r="D92" s="254"/>
      <c r="E92" s="254"/>
      <c r="F92" s="313"/>
      <c r="G92" s="276">
        <v>33197.175</v>
      </c>
      <c r="H92" s="276">
        <v>0</v>
      </c>
      <c r="I92" s="255">
        <f>G92+H92</f>
        <v>33197.175</v>
      </c>
      <c r="K92" s="235"/>
    </row>
    <row r="93" spans="1:10" s="306" customFormat="1" ht="14.25" customHeight="1">
      <c r="A93" s="310"/>
      <c r="B93" s="759" t="s">
        <v>212</v>
      </c>
      <c r="C93" s="759"/>
      <c r="D93" s="759"/>
      <c r="E93" s="759"/>
      <c r="F93" s="313"/>
      <c r="G93" s="276">
        <f>I93/1.27</f>
        <v>213464.56692913384</v>
      </c>
      <c r="H93" s="276">
        <f>G93*0.27</f>
        <v>57635.433070866144</v>
      </c>
      <c r="I93" s="255">
        <f>271100</f>
        <v>271100</v>
      </c>
      <c r="J93" s="235"/>
    </row>
    <row r="94" spans="1:10" s="306" customFormat="1" ht="14.25" customHeight="1">
      <c r="A94" s="310"/>
      <c r="B94" s="397"/>
      <c r="C94" s="397"/>
      <c r="D94" s="397"/>
      <c r="E94" s="397"/>
      <c r="F94" s="313"/>
      <c r="G94" s="276"/>
      <c r="H94" s="276"/>
      <c r="I94" s="255"/>
      <c r="J94" s="235"/>
    </row>
    <row r="95" spans="1:18" s="294" customFormat="1" ht="12.75">
      <c r="A95" s="316"/>
      <c r="B95" s="276" t="s">
        <v>213</v>
      </c>
      <c r="C95" s="276"/>
      <c r="D95" s="276"/>
      <c r="E95" s="276"/>
      <c r="F95" s="313"/>
      <c r="G95" s="276">
        <f>G96</f>
        <v>56992.2819</v>
      </c>
      <c r="H95" s="276">
        <f>H96</f>
        <v>0</v>
      </c>
      <c r="I95" s="255">
        <f>I96</f>
        <v>56992.2819</v>
      </c>
      <c r="J95" s="235"/>
      <c r="K95" s="306"/>
      <c r="L95" s="235"/>
      <c r="M95" s="235"/>
      <c r="N95" s="235"/>
      <c r="O95" s="235"/>
      <c r="P95" s="235"/>
      <c r="Q95" s="235"/>
      <c r="R95" s="235"/>
    </row>
    <row r="96" spans="1:18" s="294" customFormat="1" ht="25.5" customHeight="1">
      <c r="A96" s="316"/>
      <c r="B96" s="760" t="s">
        <v>214</v>
      </c>
      <c r="C96" s="760"/>
      <c r="D96" s="760"/>
      <c r="E96" s="760"/>
      <c r="F96" s="313"/>
      <c r="G96" s="318">
        <v>56992.2819</v>
      </c>
      <c r="H96" s="276">
        <v>0</v>
      </c>
      <c r="I96" s="246">
        <f>G96+H96</f>
        <v>56992.2819</v>
      </c>
      <c r="J96" s="235"/>
      <c r="K96" s="306"/>
      <c r="L96" s="235"/>
      <c r="M96" s="235"/>
      <c r="N96" s="235"/>
      <c r="O96" s="235"/>
      <c r="P96" s="235"/>
      <c r="Q96" s="235"/>
      <c r="R96" s="235"/>
    </row>
    <row r="97" spans="1:18" s="294" customFormat="1" ht="25.5" customHeight="1">
      <c r="A97" s="316"/>
      <c r="B97" s="317"/>
      <c r="C97" s="317"/>
      <c r="D97" s="317"/>
      <c r="E97" s="317"/>
      <c r="F97" s="313"/>
      <c r="G97" s="318"/>
      <c r="H97" s="276"/>
      <c r="I97" s="246"/>
      <c r="J97" s="235"/>
      <c r="K97" s="306"/>
      <c r="L97" s="235"/>
      <c r="M97" s="235"/>
      <c r="N97" s="235"/>
      <c r="O97" s="235"/>
      <c r="P97" s="235"/>
      <c r="Q97" s="235"/>
      <c r="R97" s="235"/>
    </row>
    <row r="98" spans="1:9" ht="14.25" customHeight="1">
      <c r="A98" s="243"/>
      <c r="B98" s="761" t="s">
        <v>188</v>
      </c>
      <c r="C98" s="761"/>
      <c r="D98" s="761"/>
      <c r="E98" s="761"/>
      <c r="F98" s="245"/>
      <c r="G98" s="276">
        <f>G99</f>
        <v>0</v>
      </c>
      <c r="H98" s="276">
        <f>H99</f>
        <v>0</v>
      </c>
      <c r="I98" s="255">
        <f>I99</f>
        <v>0</v>
      </c>
    </row>
    <row r="99" spans="1:15" ht="14.25" customHeight="1">
      <c r="A99" s="319"/>
      <c r="B99" s="442" t="s">
        <v>215</v>
      </c>
      <c r="C99" s="442"/>
      <c r="D99" s="320"/>
      <c r="E99" s="320"/>
      <c r="F99" s="320"/>
      <c r="G99" s="320">
        <f>SUM(G100:G101)</f>
        <v>0</v>
      </c>
      <c r="H99" s="320">
        <f>SUM(H100:H101)</f>
        <v>0</v>
      </c>
      <c r="I99" s="321">
        <f>SUM(I100:I101)</f>
        <v>0</v>
      </c>
      <c r="J99" s="322"/>
      <c r="K99" s="323"/>
      <c r="L99" s="306"/>
      <c r="M99" s="306"/>
      <c r="N99" s="306"/>
      <c r="O99" s="306"/>
    </row>
    <row r="100" spans="1:11" ht="14.25" customHeight="1">
      <c r="A100" s="324"/>
      <c r="B100" s="762" t="s">
        <v>216</v>
      </c>
      <c r="C100" s="762"/>
      <c r="D100" s="762"/>
      <c r="E100" s="762"/>
      <c r="F100" s="325"/>
      <c r="G100" s="325">
        <v>0</v>
      </c>
      <c r="H100" s="325">
        <v>0</v>
      </c>
      <c r="I100" s="326">
        <f>G100</f>
        <v>0</v>
      </c>
      <c r="J100" s="323"/>
      <c r="K100" s="323"/>
    </row>
    <row r="101" spans="1:11" ht="14.25" customHeight="1">
      <c r="A101" s="324"/>
      <c r="B101" s="762" t="s">
        <v>217</v>
      </c>
      <c r="C101" s="762"/>
      <c r="D101" s="762"/>
      <c r="E101" s="762"/>
      <c r="F101" s="325"/>
      <c r="G101" s="325">
        <v>0</v>
      </c>
      <c r="H101" s="325">
        <v>0</v>
      </c>
      <c r="I101" s="326">
        <f>G101</f>
        <v>0</v>
      </c>
      <c r="J101" s="323"/>
      <c r="K101" s="323"/>
    </row>
    <row r="102" spans="1:18" s="294" customFormat="1" ht="25.5" customHeight="1">
      <c r="A102" s="316"/>
      <c r="B102" s="317"/>
      <c r="C102" s="317"/>
      <c r="D102" s="317"/>
      <c r="E102" s="317"/>
      <c r="F102" s="313"/>
      <c r="G102" s="318"/>
      <c r="H102" s="276"/>
      <c r="I102" s="246"/>
      <c r="J102" s="235"/>
      <c r="K102" s="306"/>
      <c r="L102" s="235"/>
      <c r="M102" s="235"/>
      <c r="N102" s="235"/>
      <c r="O102" s="235"/>
      <c r="P102" s="235"/>
      <c r="Q102" s="235"/>
      <c r="R102" s="235"/>
    </row>
    <row r="103" spans="1:11" ht="12.75">
      <c r="A103" s="316"/>
      <c r="B103" s="327"/>
      <c r="C103" s="244"/>
      <c r="D103" s="244"/>
      <c r="E103" s="244"/>
      <c r="F103" s="245"/>
      <c r="G103" s="318"/>
      <c r="H103" s="244"/>
      <c r="I103" s="246"/>
      <c r="K103" s="306"/>
    </row>
    <row r="104" spans="1:11" ht="12.75">
      <c r="A104" s="316"/>
      <c r="B104" s="327" t="s">
        <v>218</v>
      </c>
      <c r="C104" s="244"/>
      <c r="D104" s="244"/>
      <c r="E104" s="244"/>
      <c r="F104" s="245"/>
      <c r="G104" s="318">
        <f>H37</f>
        <v>3789</v>
      </c>
      <c r="H104" s="244"/>
      <c r="I104" s="246"/>
      <c r="K104" s="306"/>
    </row>
    <row r="105" spans="1:11" ht="12.75">
      <c r="A105" s="316"/>
      <c r="B105" s="269" t="s">
        <v>258</v>
      </c>
      <c r="C105" s="269"/>
      <c r="D105" s="269"/>
      <c r="E105" s="269"/>
      <c r="F105" s="245"/>
      <c r="G105" s="318">
        <f>I40+I48</f>
        <v>110528.93690000009</v>
      </c>
      <c r="H105" s="244"/>
      <c r="I105" s="246"/>
      <c r="K105" s="306"/>
    </row>
    <row r="106" spans="1:11" ht="12.75">
      <c r="A106" s="316"/>
      <c r="B106" s="269" t="s">
        <v>259</v>
      </c>
      <c r="C106" s="269"/>
      <c r="D106" s="269"/>
      <c r="E106" s="269"/>
      <c r="F106" s="245"/>
      <c r="G106" s="318">
        <f>G105*0.27</f>
        <v>29842.812963000026</v>
      </c>
      <c r="H106" s="244"/>
      <c r="I106" s="246"/>
      <c r="K106" s="306"/>
    </row>
    <row r="107" spans="1:11" ht="12.75">
      <c r="A107" s="328"/>
      <c r="B107" s="269" t="s">
        <v>219</v>
      </c>
      <c r="C107" s="269"/>
      <c r="D107" s="269"/>
      <c r="E107" s="269"/>
      <c r="F107" s="273"/>
      <c r="G107" s="269">
        <f>H19+H24+H35+I47+I52+H56</f>
        <v>372532.4794</v>
      </c>
      <c r="H107" s="244"/>
      <c r="I107" s="246"/>
      <c r="K107" s="306"/>
    </row>
    <row r="108" spans="1:11" ht="12.75">
      <c r="A108" s="328"/>
      <c r="B108" s="269" t="s">
        <v>257</v>
      </c>
      <c r="C108" s="269"/>
      <c r="D108" s="269"/>
      <c r="E108" s="269"/>
      <c r="F108" s="273"/>
      <c r="G108" s="269">
        <f>H36+G96-29843</f>
        <v>100691.2819</v>
      </c>
      <c r="H108" s="244"/>
      <c r="I108" s="246"/>
      <c r="K108" s="306"/>
    </row>
    <row r="109" spans="1:11" ht="12.75">
      <c r="A109" s="328"/>
      <c r="B109" s="763" t="s">
        <v>185</v>
      </c>
      <c r="C109" s="764"/>
      <c r="D109" s="764"/>
      <c r="E109" s="765"/>
      <c r="F109" s="273"/>
      <c r="G109" s="269">
        <f>+H28+I49+I39+1</f>
        <v>2141999.8110999996</v>
      </c>
      <c r="H109" s="244"/>
      <c r="I109" s="246"/>
      <c r="K109" s="306"/>
    </row>
    <row r="110" spans="1:11" ht="16.5" customHeight="1">
      <c r="A110" s="328"/>
      <c r="B110" s="763" t="s">
        <v>191</v>
      </c>
      <c r="C110" s="764"/>
      <c r="D110" s="764"/>
      <c r="E110" s="765"/>
      <c r="F110" s="273"/>
      <c r="G110" s="269">
        <f>H18+I45+H33+H23</f>
        <v>9073.220430000001</v>
      </c>
      <c r="H110" s="244"/>
      <c r="I110" s="246"/>
      <c r="K110" s="306"/>
    </row>
    <row r="111" spans="1:11" ht="12.75">
      <c r="A111" s="330"/>
      <c r="B111" s="766" t="s">
        <v>220</v>
      </c>
      <c r="C111" s="766"/>
      <c r="D111" s="766"/>
      <c r="E111" s="766"/>
      <c r="F111" s="273"/>
      <c r="G111" s="269">
        <f>I53</f>
        <v>262529.834</v>
      </c>
      <c r="H111" s="244"/>
      <c r="I111" s="246"/>
      <c r="K111" s="306"/>
    </row>
    <row r="112" spans="1:11" ht="12.75">
      <c r="A112" s="330"/>
      <c r="B112" s="763" t="s">
        <v>279</v>
      </c>
      <c r="C112" s="764"/>
      <c r="D112" s="764"/>
      <c r="E112" s="765"/>
      <c r="F112" s="273"/>
      <c r="G112" s="269">
        <f>H34</f>
        <v>270000</v>
      </c>
      <c r="H112" s="244"/>
      <c r="I112" s="246"/>
      <c r="K112" s="306"/>
    </row>
    <row r="113" spans="1:9" ht="12.75">
      <c r="A113" s="330"/>
      <c r="B113" s="433" t="s">
        <v>239</v>
      </c>
      <c r="C113" s="433"/>
      <c r="D113" s="433"/>
      <c r="E113" s="433"/>
      <c r="F113" s="273"/>
      <c r="G113" s="269">
        <f>H57+I64</f>
        <v>8560</v>
      </c>
      <c r="H113" s="244"/>
      <c r="I113" s="246"/>
    </row>
    <row r="114" spans="1:11" ht="12.75">
      <c r="A114" s="330"/>
      <c r="B114" s="759" t="s">
        <v>8</v>
      </c>
      <c r="C114" s="759"/>
      <c r="D114" s="759"/>
      <c r="E114" s="759"/>
      <c r="F114" s="245"/>
      <c r="G114" s="276">
        <f>SUM(G104:G113)</f>
        <v>3309547.3766929996</v>
      </c>
      <c r="H114" s="244"/>
      <c r="I114" s="270"/>
      <c r="K114" s="306"/>
    </row>
    <row r="115" spans="1:9" ht="12.75">
      <c r="A115" s="243"/>
      <c r="B115" s="244"/>
      <c r="C115" s="244"/>
      <c r="D115" s="244"/>
      <c r="E115" s="244"/>
      <c r="F115" s="245"/>
      <c r="G115" s="244"/>
      <c r="H115" s="767"/>
      <c r="I115" s="757"/>
    </row>
    <row r="116" spans="1:9" ht="13.5" thickBot="1">
      <c r="A116" s="331"/>
      <c r="B116" s="332"/>
      <c r="C116" s="332"/>
      <c r="D116" s="332"/>
      <c r="E116" s="332"/>
      <c r="F116" s="333"/>
      <c r="G116" s="332"/>
      <c r="H116" s="768"/>
      <c r="I116" s="758"/>
    </row>
    <row r="117" spans="1:9" ht="13.5" thickTop="1">
      <c r="A117" s="334"/>
      <c r="H117" s="335"/>
      <c r="I117" s="271"/>
    </row>
    <row r="118" spans="1:9" ht="12.75">
      <c r="A118" s="334"/>
      <c r="I118" s="271"/>
    </row>
    <row r="119" spans="1:9" ht="12.75">
      <c r="A119" s="334"/>
      <c r="F119" s="235"/>
      <c r="I119" s="306"/>
    </row>
    <row r="120" spans="1:9" ht="12.75">
      <c r="A120" s="334"/>
      <c r="F120" s="235"/>
      <c r="H120" s="306"/>
      <c r="I120" s="306"/>
    </row>
    <row r="121" spans="1:9" ht="12.75">
      <c r="A121" s="334"/>
      <c r="F121" s="235"/>
      <c r="I121" s="306"/>
    </row>
    <row r="122" spans="1:9" ht="12.75">
      <c r="A122" s="334"/>
      <c r="I122" s="306"/>
    </row>
    <row r="123" spans="1:9" ht="12.75">
      <c r="A123" s="334"/>
      <c r="I123" s="306"/>
    </row>
    <row r="124" spans="1:9" ht="12.75">
      <c r="A124" s="334"/>
      <c r="I124" s="306"/>
    </row>
    <row r="125" spans="1:9" ht="12.75">
      <c r="A125" s="334"/>
      <c r="I125" s="306"/>
    </row>
    <row r="126" ht="12.75">
      <c r="A126" s="336"/>
    </row>
    <row r="127" spans="1:11" ht="12.75">
      <c r="A127" s="336"/>
      <c r="I127" s="306"/>
      <c r="K127" s="306"/>
    </row>
    <row r="128" ht="12.75">
      <c r="A128" s="336"/>
    </row>
    <row r="129" ht="12.75">
      <c r="A129" s="334"/>
    </row>
    <row r="130" ht="12.75">
      <c r="A130" s="294"/>
    </row>
    <row r="133" ht="15" customHeight="1"/>
    <row r="136" ht="27.75" customHeight="1"/>
  </sheetData>
  <sheetProtection/>
  <mergeCells count="21">
    <mergeCell ref="B114:E114"/>
    <mergeCell ref="H115:H116"/>
    <mergeCell ref="I115:I116"/>
    <mergeCell ref="B93:E93"/>
    <mergeCell ref="B96:E96"/>
    <mergeCell ref="B98:E98"/>
    <mergeCell ref="B100:E100"/>
    <mergeCell ref="B101:E101"/>
    <mergeCell ref="B109:E109"/>
    <mergeCell ref="B110:E110"/>
    <mergeCell ref="B112:E112"/>
    <mergeCell ref="B111:E111"/>
    <mergeCell ref="A7:F8"/>
    <mergeCell ref="A17:E17"/>
    <mergeCell ref="B60:E60"/>
    <mergeCell ref="B63:E63"/>
    <mergeCell ref="B64:E64"/>
    <mergeCell ref="C77:F77"/>
    <mergeCell ref="C20:E20"/>
    <mergeCell ref="A22:E22"/>
    <mergeCell ref="C73:E7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8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view="pageBreakPreview" zoomScale="90" zoomScaleSheetLayoutView="90" zoomScalePageLayoutView="0" workbookViewId="0" topLeftCell="A5">
      <selection activeCell="E19" sqref="E19:G19"/>
    </sheetView>
  </sheetViews>
  <sheetFormatPr defaultColWidth="9.00390625" defaultRowHeight="12.75"/>
  <cols>
    <col min="1" max="1" width="4.75390625" style="152" customWidth="1"/>
    <col min="2" max="2" width="35.375" style="160" customWidth="1"/>
    <col min="3" max="3" width="30.00390625" style="152" customWidth="1"/>
    <col min="4" max="4" width="15.875" style="153" customWidth="1"/>
    <col min="5" max="5" width="12.75390625" style="153" customWidth="1"/>
    <col min="6" max="8" width="14.75390625" style="153" customWidth="1"/>
    <col min="9" max="9" width="11.75390625" style="153" customWidth="1"/>
    <col min="10" max="10" width="14.75390625" style="153" customWidth="1"/>
    <col min="11" max="11" width="12.75390625" style="153" customWidth="1"/>
    <col min="12" max="12" width="11.75390625" style="153" customWidth="1"/>
    <col min="13" max="13" width="14.75390625" style="153" customWidth="1"/>
    <col min="14" max="14" width="10.875" style="153" bestFit="1" customWidth="1"/>
    <col min="15" max="16384" width="9.125" style="154" customWidth="1"/>
  </cols>
  <sheetData>
    <row r="1" spans="2:14" ht="25.5" customHeight="1">
      <c r="B1" s="380" t="s">
        <v>297</v>
      </c>
      <c r="C1" s="380"/>
      <c r="D1" s="6"/>
      <c r="M1" s="780"/>
      <c r="N1" s="780"/>
    </row>
    <row r="2" spans="1:14" s="156" customFormat="1" ht="25.5" customHeight="1">
      <c r="A2" s="781" t="s">
        <v>1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</row>
    <row r="3" spans="1:14" s="156" customFormat="1" ht="25.5" customHeight="1">
      <c r="A3" s="782" t="s">
        <v>51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</row>
    <row r="4" spans="1:14" s="156" customFormat="1" ht="25.5" customHeight="1">
      <c r="A4" s="781" t="s">
        <v>52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</row>
    <row r="5" spans="1:14" s="156" customFormat="1" ht="18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779" t="s">
        <v>9</v>
      </c>
      <c r="N5" s="779"/>
    </row>
    <row r="6" spans="1:14" s="165" customFormat="1" ht="15.75" thickBot="1">
      <c r="A6" s="771" t="s">
        <v>14</v>
      </c>
      <c r="B6" s="771"/>
      <c r="C6" s="165" t="s">
        <v>15</v>
      </c>
      <c r="D6" s="166" t="s">
        <v>16</v>
      </c>
      <c r="E6" s="166" t="s">
        <v>17</v>
      </c>
      <c r="F6" s="166" t="s">
        <v>18</v>
      </c>
      <c r="G6" s="166" t="s">
        <v>19</v>
      </c>
      <c r="H6" s="166" t="s">
        <v>20</v>
      </c>
      <c r="I6" s="166" t="s">
        <v>140</v>
      </c>
      <c r="J6" s="166" t="s">
        <v>141</v>
      </c>
      <c r="K6" s="166" t="s">
        <v>88</v>
      </c>
      <c r="L6" s="166" t="s">
        <v>89</v>
      </c>
      <c r="M6" s="167" t="s">
        <v>90</v>
      </c>
      <c r="N6" s="167" t="s">
        <v>91</v>
      </c>
    </row>
    <row r="7" spans="1:14" s="155" customFormat="1" ht="16.5">
      <c r="A7" s="773" t="s">
        <v>21</v>
      </c>
      <c r="B7" s="775" t="s">
        <v>53</v>
      </c>
      <c r="C7" s="777" t="s">
        <v>54</v>
      </c>
      <c r="D7" s="770" t="s">
        <v>49</v>
      </c>
      <c r="E7" s="770" t="s">
        <v>55</v>
      </c>
      <c r="F7" s="770"/>
      <c r="G7" s="770"/>
      <c r="H7" s="770"/>
      <c r="I7" s="770"/>
      <c r="J7" s="770"/>
      <c r="K7" s="770" t="s">
        <v>69</v>
      </c>
      <c r="L7" s="770"/>
      <c r="M7" s="770"/>
      <c r="N7" s="783" t="s">
        <v>147</v>
      </c>
    </row>
    <row r="8" spans="1:14" s="155" customFormat="1" ht="16.5">
      <c r="A8" s="774"/>
      <c r="B8" s="776"/>
      <c r="C8" s="769"/>
      <c r="D8" s="778"/>
      <c r="E8" s="778" t="s">
        <v>56</v>
      </c>
      <c r="F8" s="778" t="s">
        <v>57</v>
      </c>
      <c r="G8" s="778"/>
      <c r="H8" s="778"/>
      <c r="I8" s="778"/>
      <c r="J8" s="398" t="s">
        <v>8</v>
      </c>
      <c r="K8" s="778" t="s">
        <v>56</v>
      </c>
      <c r="L8" s="778" t="s">
        <v>57</v>
      </c>
      <c r="M8" s="769" t="s">
        <v>8</v>
      </c>
      <c r="N8" s="784"/>
    </row>
    <row r="9" spans="1:14" s="155" customFormat="1" ht="16.5">
      <c r="A9" s="774"/>
      <c r="B9" s="776"/>
      <c r="C9" s="769"/>
      <c r="D9" s="778"/>
      <c r="E9" s="778"/>
      <c r="F9" s="399" t="s">
        <v>161</v>
      </c>
      <c r="G9" s="399">
        <v>2015</v>
      </c>
      <c r="H9" s="399">
        <v>2016</v>
      </c>
      <c r="I9" s="399">
        <v>2017</v>
      </c>
      <c r="J9" s="398"/>
      <c r="K9" s="778"/>
      <c r="L9" s="778"/>
      <c r="M9" s="769"/>
      <c r="N9" s="784"/>
    </row>
    <row r="10" spans="1:14" s="364" customFormat="1" ht="33" customHeight="1">
      <c r="A10" s="400" t="s">
        <v>62</v>
      </c>
      <c r="B10" s="360" t="s">
        <v>225</v>
      </c>
      <c r="C10" s="361" t="s">
        <v>226</v>
      </c>
      <c r="D10" s="362">
        <v>3429787.912133</v>
      </c>
      <c r="E10" s="362">
        <v>0</v>
      </c>
      <c r="F10" s="362">
        <v>3205469.007133</v>
      </c>
      <c r="G10" s="362">
        <v>224318.905</v>
      </c>
      <c r="H10" s="362">
        <v>0</v>
      </c>
      <c r="I10" s="362">
        <v>0</v>
      </c>
      <c r="J10" s="363">
        <v>3429787.912133</v>
      </c>
      <c r="K10" s="362">
        <v>0</v>
      </c>
      <c r="L10" s="363">
        <v>224318.905</v>
      </c>
      <c r="M10" s="362">
        <v>224318.905</v>
      </c>
      <c r="N10" s="401"/>
    </row>
    <row r="11" spans="1:14" s="364" customFormat="1" ht="33" customHeight="1">
      <c r="A11" s="400"/>
      <c r="B11" s="360" t="s">
        <v>262</v>
      </c>
      <c r="C11" s="361"/>
      <c r="D11" s="362">
        <v>3247458.017133</v>
      </c>
      <c r="E11" s="362">
        <v>0</v>
      </c>
      <c r="F11" s="362">
        <v>3205469.007133</v>
      </c>
      <c r="G11" s="362">
        <v>41989.01</v>
      </c>
      <c r="H11" s="362">
        <v>0</v>
      </c>
      <c r="I11" s="362">
        <v>0</v>
      </c>
      <c r="J11" s="363">
        <v>3247458.017133</v>
      </c>
      <c r="K11" s="362">
        <v>0</v>
      </c>
      <c r="L11" s="363">
        <v>41989.01</v>
      </c>
      <c r="M11" s="362">
        <v>41989.01</v>
      </c>
      <c r="N11" s="401"/>
    </row>
    <row r="12" spans="1:14" s="611" customFormat="1" ht="33" customHeight="1">
      <c r="A12" s="606"/>
      <c r="B12" s="607" t="s">
        <v>274</v>
      </c>
      <c r="C12" s="608"/>
      <c r="D12" s="609">
        <v>3247458.017133</v>
      </c>
      <c r="E12" s="609">
        <v>0</v>
      </c>
      <c r="F12" s="609">
        <v>3205469.007133</v>
      </c>
      <c r="G12" s="609">
        <v>41989.01</v>
      </c>
      <c r="H12" s="609">
        <v>0</v>
      </c>
      <c r="I12" s="609">
        <v>0</v>
      </c>
      <c r="J12" s="612">
        <v>3247458.017133</v>
      </c>
      <c r="K12" s="609">
        <v>0</v>
      </c>
      <c r="L12" s="612">
        <v>41989.01</v>
      </c>
      <c r="M12" s="609">
        <v>41989.01</v>
      </c>
      <c r="N12" s="610"/>
    </row>
    <row r="13" spans="1:14" s="611" customFormat="1" ht="33" customHeight="1">
      <c r="A13" s="606"/>
      <c r="B13" s="607" t="s">
        <v>245</v>
      </c>
      <c r="C13" s="608"/>
      <c r="D13" s="609">
        <f>D14-D12</f>
        <v>0</v>
      </c>
      <c r="E13" s="609">
        <f aca="true" t="shared" si="0" ref="E13:M13">E14-E11</f>
        <v>0</v>
      </c>
      <c r="F13" s="609">
        <f t="shared" si="0"/>
        <v>0</v>
      </c>
      <c r="G13" s="609">
        <f t="shared" si="0"/>
        <v>0</v>
      </c>
      <c r="H13" s="609">
        <f t="shared" si="0"/>
        <v>0</v>
      </c>
      <c r="I13" s="609">
        <f t="shared" si="0"/>
        <v>0</v>
      </c>
      <c r="J13" s="609">
        <f t="shared" si="0"/>
        <v>0</v>
      </c>
      <c r="K13" s="609">
        <f t="shared" si="0"/>
        <v>0</v>
      </c>
      <c r="L13" s="609">
        <f t="shared" si="0"/>
        <v>0</v>
      </c>
      <c r="M13" s="609">
        <f t="shared" si="0"/>
        <v>0</v>
      </c>
      <c r="N13" s="610"/>
    </row>
    <row r="14" spans="1:14" s="611" customFormat="1" ht="33" customHeight="1">
      <c r="A14" s="606"/>
      <c r="B14" s="607" t="s">
        <v>287</v>
      </c>
      <c r="C14" s="608"/>
      <c r="D14" s="609">
        <f>J14+E14</f>
        <v>3247458.017133</v>
      </c>
      <c r="E14" s="609">
        <v>0</v>
      </c>
      <c r="F14" s="609">
        <f>3205469007.133/1000</f>
        <v>3205469.007133</v>
      </c>
      <c r="G14" s="609">
        <f>'11. Tábla'!I89+'11. Tábla'!I76</f>
        <v>41989.01</v>
      </c>
      <c r="H14" s="609">
        <v>0</v>
      </c>
      <c r="I14" s="609">
        <v>0</v>
      </c>
      <c r="J14" s="612">
        <f>SUM(E14:I14)</f>
        <v>3247458.017133</v>
      </c>
      <c r="K14" s="609">
        <v>0</v>
      </c>
      <c r="L14" s="612">
        <f>G14</f>
        <v>41989.01</v>
      </c>
      <c r="M14" s="609">
        <f>SUM(K14:L14)</f>
        <v>41989.01</v>
      </c>
      <c r="N14" s="610"/>
    </row>
    <row r="15" spans="1:14" s="365" customFormat="1" ht="33" customHeight="1">
      <c r="A15" s="400" t="s">
        <v>63</v>
      </c>
      <c r="B15" s="360" t="s">
        <v>203</v>
      </c>
      <c r="C15" s="361" t="s">
        <v>58</v>
      </c>
      <c r="D15" s="362">
        <v>1385945</v>
      </c>
      <c r="E15" s="362">
        <v>69297.25</v>
      </c>
      <c r="F15" s="362">
        <v>0</v>
      </c>
      <c r="G15" s="362">
        <v>1316647.75</v>
      </c>
      <c r="H15" s="362"/>
      <c r="I15" s="362"/>
      <c r="J15" s="363">
        <v>1385945</v>
      </c>
      <c r="K15" s="362">
        <v>69297.25</v>
      </c>
      <c r="L15" s="362">
        <v>1316647.75</v>
      </c>
      <c r="M15" s="362">
        <v>1385945</v>
      </c>
      <c r="N15" s="402"/>
    </row>
    <row r="16" spans="1:14" s="365" customFormat="1" ht="33" customHeight="1">
      <c r="A16" s="601"/>
      <c r="B16" s="602" t="s">
        <v>262</v>
      </c>
      <c r="C16" s="603"/>
      <c r="D16" s="362">
        <v>1888945</v>
      </c>
      <c r="E16" s="362">
        <v>94447.25</v>
      </c>
      <c r="F16" s="362">
        <v>0</v>
      </c>
      <c r="G16" s="362">
        <v>1794497.75</v>
      </c>
      <c r="H16" s="362"/>
      <c r="I16" s="362"/>
      <c r="J16" s="363">
        <v>1888945</v>
      </c>
      <c r="K16" s="362">
        <v>94447.25</v>
      </c>
      <c r="L16" s="362">
        <v>1794497.75</v>
      </c>
      <c r="M16" s="362">
        <v>1888945</v>
      </c>
      <c r="N16" s="402"/>
    </row>
    <row r="17" spans="1:14" s="365" customFormat="1" ht="33" customHeight="1">
      <c r="A17" s="601"/>
      <c r="B17" s="602" t="s">
        <v>274</v>
      </c>
      <c r="C17" s="603"/>
      <c r="D17" s="362">
        <v>1888945</v>
      </c>
      <c r="E17" s="362">
        <v>94447.25</v>
      </c>
      <c r="F17" s="362">
        <v>0</v>
      </c>
      <c r="G17" s="362">
        <v>1794497.75</v>
      </c>
      <c r="H17" s="362"/>
      <c r="I17" s="362"/>
      <c r="J17" s="363">
        <v>1888945</v>
      </c>
      <c r="K17" s="362">
        <v>94447.25</v>
      </c>
      <c r="L17" s="362">
        <v>1794497.75</v>
      </c>
      <c r="M17" s="362">
        <v>1888945</v>
      </c>
      <c r="N17" s="402"/>
    </row>
    <row r="18" spans="1:14" s="365" customFormat="1" ht="33" customHeight="1">
      <c r="A18" s="601"/>
      <c r="B18" s="602" t="s">
        <v>245</v>
      </c>
      <c r="C18" s="603"/>
      <c r="D18" s="604">
        <f>D19-D17</f>
        <v>321594</v>
      </c>
      <c r="E18" s="604">
        <f aca="true" t="shared" si="1" ref="E18:M18">E19-E17</f>
        <v>16079.700000000012</v>
      </c>
      <c r="F18" s="604">
        <f t="shared" si="1"/>
        <v>0</v>
      </c>
      <c r="G18" s="604">
        <f t="shared" si="1"/>
        <v>305514.2999999998</v>
      </c>
      <c r="H18" s="604">
        <f t="shared" si="1"/>
        <v>0</v>
      </c>
      <c r="I18" s="604">
        <f t="shared" si="1"/>
        <v>0</v>
      </c>
      <c r="J18" s="604">
        <f t="shared" si="1"/>
        <v>321594</v>
      </c>
      <c r="K18" s="604">
        <f t="shared" si="1"/>
        <v>16079.700000000012</v>
      </c>
      <c r="L18" s="604">
        <f t="shared" si="1"/>
        <v>305514.2999999998</v>
      </c>
      <c r="M18" s="604">
        <f t="shared" si="1"/>
        <v>321594</v>
      </c>
      <c r="N18" s="605"/>
    </row>
    <row r="19" spans="1:14" s="365" customFormat="1" ht="33" customHeight="1">
      <c r="A19" s="601"/>
      <c r="B19" s="602" t="s">
        <v>287</v>
      </c>
      <c r="C19" s="603"/>
      <c r="D19" s="362">
        <v>2210539</v>
      </c>
      <c r="E19" s="362">
        <v>110526.95000000001</v>
      </c>
      <c r="F19" s="362">
        <v>0</v>
      </c>
      <c r="G19" s="362">
        <v>2100012.05</v>
      </c>
      <c r="H19" s="362"/>
      <c r="I19" s="362"/>
      <c r="J19" s="363">
        <v>2210539</v>
      </c>
      <c r="K19" s="362">
        <v>110526.95000000001</v>
      </c>
      <c r="L19" s="362">
        <v>2100012.05</v>
      </c>
      <c r="M19" s="362">
        <v>2210539</v>
      </c>
      <c r="N19" s="402"/>
    </row>
    <row r="20" spans="1:14" s="161" customFormat="1" ht="16.5">
      <c r="A20" s="772"/>
      <c r="B20" s="772"/>
      <c r="C20" s="772"/>
      <c r="D20" s="772"/>
      <c r="E20" s="772"/>
      <c r="F20" s="772"/>
      <c r="G20" s="772"/>
      <c r="H20" s="162"/>
      <c r="I20" s="163"/>
      <c r="J20" s="163"/>
      <c r="K20" s="163"/>
      <c r="L20" s="163"/>
      <c r="M20" s="163"/>
      <c r="N20" s="163"/>
    </row>
    <row r="21" spans="1:15" s="158" customFormat="1" ht="16.5">
      <c r="A21" s="152"/>
      <c r="B21" s="184"/>
      <c r="C21" s="152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7"/>
    </row>
    <row r="22" spans="1:14" s="158" customFormat="1" ht="16.5">
      <c r="A22" s="152"/>
      <c r="B22" s="160"/>
      <c r="C22" s="152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</row>
    <row r="23" spans="1:14" s="159" customFormat="1" ht="17.25">
      <c r="A23" s="152"/>
      <c r="B23" s="160"/>
      <c r="C23" s="152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</row>
  </sheetData>
  <sheetProtection/>
  <mergeCells count="19">
    <mergeCell ref="M5:N5"/>
    <mergeCell ref="M1:N1"/>
    <mergeCell ref="A2:N2"/>
    <mergeCell ref="A3:N3"/>
    <mergeCell ref="A4:N4"/>
    <mergeCell ref="N7:N9"/>
    <mergeCell ref="E8:E9"/>
    <mergeCell ref="F8:I8"/>
    <mergeCell ref="K8:K9"/>
    <mergeCell ref="L8:L9"/>
    <mergeCell ref="M8:M9"/>
    <mergeCell ref="E7:J7"/>
    <mergeCell ref="A6:B6"/>
    <mergeCell ref="A20:G20"/>
    <mergeCell ref="K7:M7"/>
    <mergeCell ref="A7:A9"/>
    <mergeCell ref="B7:B9"/>
    <mergeCell ref="C7:C9"/>
    <mergeCell ref="D7:D9"/>
  </mergeCells>
  <printOptions horizontalCentered="1" vertic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view="pageBreakPreview" zoomScaleSheetLayoutView="100" zoomScalePageLayoutView="0" workbookViewId="0" topLeftCell="A1">
      <selection activeCell="M14" sqref="M14:M16"/>
    </sheetView>
  </sheetViews>
  <sheetFormatPr defaultColWidth="9.00390625" defaultRowHeight="12.75"/>
  <cols>
    <col min="1" max="1" width="3.75390625" style="53" customWidth="1"/>
    <col min="2" max="2" width="5.75390625" style="86" customWidth="1"/>
    <col min="3" max="5" width="5.75390625" style="85" customWidth="1"/>
    <col min="6" max="6" width="55.75390625" style="83" customWidth="1"/>
    <col min="7" max="9" width="12.75390625" style="83" customWidth="1"/>
    <col min="10" max="10" width="15.75390625" style="83" customWidth="1"/>
    <col min="11" max="12" width="15.75390625" style="479" customWidth="1"/>
    <col min="13" max="13" width="15.75390625" style="82" customWidth="1"/>
    <col min="14" max="14" width="15.75390625" style="479" customWidth="1"/>
    <col min="15" max="16384" width="9.125" style="83" customWidth="1"/>
  </cols>
  <sheetData>
    <row r="1" spans="1:14" s="56" customFormat="1" ht="17.25">
      <c r="A1" s="2"/>
      <c r="B1" s="685" t="s">
        <v>285</v>
      </c>
      <c r="C1" s="685"/>
      <c r="D1" s="685"/>
      <c r="E1" s="685"/>
      <c r="F1" s="685"/>
      <c r="G1" s="685"/>
      <c r="H1" s="685"/>
      <c r="I1" s="685"/>
      <c r="J1" s="685"/>
      <c r="K1" s="70"/>
      <c r="L1" s="70"/>
      <c r="N1" s="70"/>
    </row>
    <row r="2" spans="1:14" s="130" customFormat="1" ht="24.75" customHeight="1">
      <c r="A2" s="133"/>
      <c r="B2" s="689" t="s">
        <v>222</v>
      </c>
      <c r="C2" s="689"/>
      <c r="D2" s="689"/>
      <c r="E2" s="689"/>
      <c r="F2" s="689"/>
      <c r="G2" s="689"/>
      <c r="H2" s="689"/>
      <c r="I2" s="689"/>
      <c r="J2" s="689"/>
      <c r="K2" s="81"/>
      <c r="L2" s="81"/>
      <c r="M2" s="58"/>
      <c r="N2" s="81"/>
    </row>
    <row r="3" spans="1:14" s="130" customFormat="1" ht="24.75" customHeight="1">
      <c r="A3" s="133"/>
      <c r="B3" s="689" t="s">
        <v>157</v>
      </c>
      <c r="C3" s="689"/>
      <c r="D3" s="689"/>
      <c r="E3" s="689"/>
      <c r="F3" s="689"/>
      <c r="G3" s="689"/>
      <c r="H3" s="689"/>
      <c r="I3" s="689"/>
      <c r="J3" s="689"/>
      <c r="K3" s="81"/>
      <c r="L3" s="81"/>
      <c r="M3" s="58"/>
      <c r="N3" s="81"/>
    </row>
    <row r="4" spans="1:14" s="173" customFormat="1" ht="17.25" thickBot="1">
      <c r="A4" s="53"/>
      <c r="B4" s="168"/>
      <c r="C4" s="170"/>
      <c r="D4" s="53"/>
      <c r="E4" s="170"/>
      <c r="F4" s="171"/>
      <c r="G4" s="171"/>
      <c r="H4" s="172"/>
      <c r="I4" s="688" t="s">
        <v>9</v>
      </c>
      <c r="J4" s="688"/>
      <c r="K4" s="63"/>
      <c r="L4" s="663"/>
      <c r="M4" s="56"/>
      <c r="N4" s="63"/>
    </row>
    <row r="5" spans="2:14" s="53" customFormat="1" ht="15" thickBot="1">
      <c r="B5" s="168" t="s">
        <v>14</v>
      </c>
      <c r="C5" s="53" t="s">
        <v>15</v>
      </c>
      <c r="D5" s="53" t="s">
        <v>16</v>
      </c>
      <c r="E5" s="53" t="s">
        <v>17</v>
      </c>
      <c r="F5" s="53" t="s">
        <v>18</v>
      </c>
      <c r="G5" s="53" t="s">
        <v>19</v>
      </c>
      <c r="H5" s="53" t="s">
        <v>20</v>
      </c>
      <c r="I5" s="169" t="s">
        <v>140</v>
      </c>
      <c r="J5" s="169" t="s">
        <v>141</v>
      </c>
      <c r="K5" s="169" t="s">
        <v>88</v>
      </c>
      <c r="L5" s="169"/>
      <c r="M5" s="169" t="s">
        <v>89</v>
      </c>
      <c r="N5" s="169" t="s">
        <v>90</v>
      </c>
    </row>
    <row r="6" spans="1:14" s="132" customFormat="1" ht="57">
      <c r="A6" s="133"/>
      <c r="B6" s="403" t="s">
        <v>12</v>
      </c>
      <c r="C6" s="404" t="s">
        <v>37</v>
      </c>
      <c r="D6" s="405" t="s">
        <v>142</v>
      </c>
      <c r="E6" s="405" t="s">
        <v>143</v>
      </c>
      <c r="F6" s="406" t="s">
        <v>10</v>
      </c>
      <c r="G6" s="407" t="s">
        <v>158</v>
      </c>
      <c r="H6" s="407" t="s">
        <v>150</v>
      </c>
      <c r="I6" s="407" t="s">
        <v>255</v>
      </c>
      <c r="J6" s="407" t="s">
        <v>69</v>
      </c>
      <c r="K6" s="407" t="s">
        <v>265</v>
      </c>
      <c r="L6" s="407" t="s">
        <v>272</v>
      </c>
      <c r="M6" s="407" t="s">
        <v>118</v>
      </c>
      <c r="N6" s="407" t="s">
        <v>283</v>
      </c>
    </row>
    <row r="7" spans="1:14" s="91" customFormat="1" ht="25.5" customHeight="1">
      <c r="A7" s="53"/>
      <c r="B7" s="408"/>
      <c r="C7" s="409"/>
      <c r="D7" s="410">
        <v>1</v>
      </c>
      <c r="E7" s="409"/>
      <c r="F7" s="411" t="s">
        <v>127</v>
      </c>
      <c r="G7" s="411">
        <v>247658</v>
      </c>
      <c r="H7" s="411">
        <f>12677+4004+169947</f>
        <v>186628</v>
      </c>
      <c r="I7" s="411">
        <f>10129+2911+23842</f>
        <v>36882</v>
      </c>
      <c r="J7" s="411">
        <v>432993.62714447867</v>
      </c>
      <c r="K7" s="411">
        <v>661458.3944948489</v>
      </c>
      <c r="L7" s="411">
        <v>661458.3944948489</v>
      </c>
      <c r="M7" s="411">
        <f>N7-L7+1</f>
        <v>-210240.77816484892</v>
      </c>
      <c r="N7" s="411">
        <f>'9.Mérleg'!N13</f>
        <v>451216.61633</v>
      </c>
    </row>
    <row r="8" spans="2:14" ht="25.5" customHeight="1">
      <c r="B8" s="408"/>
      <c r="C8" s="409"/>
      <c r="D8" s="409"/>
      <c r="E8" s="409"/>
      <c r="F8" s="411" t="s">
        <v>134</v>
      </c>
      <c r="G8" s="411">
        <f>SUM(G9,G10)</f>
        <v>0</v>
      </c>
      <c r="H8" s="411">
        <f>SUM(H9,H10)</f>
        <v>427495</v>
      </c>
      <c r="I8" s="411">
        <f>SUM(I9,I10)</f>
        <v>0</v>
      </c>
      <c r="J8" s="411">
        <v>0</v>
      </c>
      <c r="K8" s="411">
        <v>163923</v>
      </c>
      <c r="L8" s="411">
        <v>163923</v>
      </c>
      <c r="M8" s="411">
        <f aca="true" t="shared" si="0" ref="M8:M22">N8-L8</f>
        <v>-163923</v>
      </c>
      <c r="N8" s="411">
        <f>N10</f>
        <v>0</v>
      </c>
    </row>
    <row r="9" spans="1:14" s="174" customFormat="1" ht="25.5" customHeight="1">
      <c r="A9" s="480"/>
      <c r="B9" s="412"/>
      <c r="C9" s="413"/>
      <c r="D9" s="413">
        <v>1</v>
      </c>
      <c r="E9" s="413"/>
      <c r="F9" s="414" t="s">
        <v>135</v>
      </c>
      <c r="G9" s="415">
        <v>0</v>
      </c>
      <c r="H9" s="415">
        <v>0</v>
      </c>
      <c r="I9" s="415">
        <v>0</v>
      </c>
      <c r="J9" s="415">
        <v>0</v>
      </c>
      <c r="K9" s="415">
        <v>0</v>
      </c>
      <c r="L9" s="415">
        <v>0</v>
      </c>
      <c r="M9" s="411">
        <f t="shared" si="0"/>
        <v>0</v>
      </c>
      <c r="N9" s="415">
        <v>0</v>
      </c>
    </row>
    <row r="10" spans="1:14" s="174" customFormat="1" ht="25.5" customHeight="1">
      <c r="A10" s="480"/>
      <c r="B10" s="412"/>
      <c r="C10" s="413"/>
      <c r="D10" s="413">
        <v>2</v>
      </c>
      <c r="E10" s="413"/>
      <c r="F10" s="414" t="s">
        <v>136</v>
      </c>
      <c r="G10" s="415">
        <f>SUM(G11:G11)</f>
        <v>0</v>
      </c>
      <c r="H10" s="415">
        <f>SUM(H11:H11)</f>
        <v>427495</v>
      </c>
      <c r="I10" s="415">
        <f>SUM(I11:I11)</f>
        <v>0</v>
      </c>
      <c r="J10" s="415">
        <v>0</v>
      </c>
      <c r="K10" s="415">
        <v>163923</v>
      </c>
      <c r="L10" s="415">
        <v>163923</v>
      </c>
      <c r="M10" s="417">
        <f t="shared" si="0"/>
        <v>-163923</v>
      </c>
      <c r="N10" s="415">
        <f>N11</f>
        <v>0</v>
      </c>
    </row>
    <row r="11" spans="2:14" ht="16.5">
      <c r="B11" s="408"/>
      <c r="C11" s="410"/>
      <c r="D11" s="410"/>
      <c r="E11" s="410"/>
      <c r="F11" s="416" t="s">
        <v>223</v>
      </c>
      <c r="G11" s="417"/>
      <c r="H11" s="417">
        <v>427495</v>
      </c>
      <c r="I11" s="417">
        <v>0</v>
      </c>
      <c r="J11" s="417">
        <v>0</v>
      </c>
      <c r="K11" s="417">
        <v>163923</v>
      </c>
      <c r="L11" s="417">
        <v>163923</v>
      </c>
      <c r="M11" s="417">
        <f t="shared" si="0"/>
        <v>-163923</v>
      </c>
      <c r="N11" s="417">
        <f>'9.Mérleg'!N12</f>
        <v>0</v>
      </c>
    </row>
    <row r="12" spans="1:14" s="130" customFormat="1" ht="25.5" customHeight="1">
      <c r="A12" s="53"/>
      <c r="B12" s="418"/>
      <c r="C12" s="419"/>
      <c r="D12" s="419"/>
      <c r="E12" s="419"/>
      <c r="F12" s="420" t="s">
        <v>13</v>
      </c>
      <c r="G12" s="420">
        <v>0</v>
      </c>
      <c r="H12" s="420">
        <v>0</v>
      </c>
      <c r="I12" s="420">
        <v>0</v>
      </c>
      <c r="J12" s="420"/>
      <c r="K12" s="420"/>
      <c r="L12" s="420"/>
      <c r="M12" s="411">
        <f t="shared" si="0"/>
        <v>0</v>
      </c>
      <c r="N12" s="420"/>
    </row>
    <row r="13" spans="1:14" s="91" customFormat="1" ht="25.5" customHeight="1">
      <c r="A13" s="53"/>
      <c r="B13" s="408"/>
      <c r="C13" s="409"/>
      <c r="D13" s="410">
        <v>2</v>
      </c>
      <c r="E13" s="409"/>
      <c r="F13" s="411" t="s">
        <v>128</v>
      </c>
      <c r="G13" s="411">
        <f>SUM(G14:G16)</f>
        <v>5758751</v>
      </c>
      <c r="H13" s="411">
        <f>SUM(H14:H16)</f>
        <v>5057573</v>
      </c>
      <c r="I13" s="411">
        <f>SUM(I14:I16)</f>
        <v>1261779</v>
      </c>
      <c r="J13" s="411">
        <v>2262442.207</v>
      </c>
      <c r="K13" s="411">
        <v>2586809.2369999997</v>
      </c>
      <c r="L13" s="411">
        <v>2586809.2369999997</v>
      </c>
      <c r="M13" s="411">
        <f t="shared" si="0"/>
        <v>271520.87639999995</v>
      </c>
      <c r="N13" s="411">
        <f>SUM(N14:N16)+1</f>
        <v>2858330.1133999997</v>
      </c>
    </row>
    <row r="14" spans="2:14" ht="17.25">
      <c r="B14" s="408"/>
      <c r="C14" s="409"/>
      <c r="D14" s="410"/>
      <c r="E14" s="410">
        <v>1</v>
      </c>
      <c r="F14" s="421" t="s">
        <v>129</v>
      </c>
      <c r="G14" s="417">
        <v>5743795</v>
      </c>
      <c r="H14" s="417">
        <v>3262047</v>
      </c>
      <c r="I14" s="417">
        <v>1261779</v>
      </c>
      <c r="J14" s="417">
        <v>2115657.355</v>
      </c>
      <c r="K14" s="417">
        <v>2550092.9599999995</v>
      </c>
      <c r="L14" s="417">
        <v>2532470.4399999995</v>
      </c>
      <c r="M14" s="417">
        <f>N14-L14+1</f>
        <v>308237.128</v>
      </c>
      <c r="N14" s="417">
        <f>'9.Mérleg'!N15</f>
        <v>2840706.5679999995</v>
      </c>
    </row>
    <row r="15" spans="2:14" ht="17.25">
      <c r="B15" s="408"/>
      <c r="C15" s="409"/>
      <c r="D15" s="410"/>
      <c r="E15" s="410">
        <v>2</v>
      </c>
      <c r="F15" s="421" t="s">
        <v>130</v>
      </c>
      <c r="G15" s="417">
        <v>0</v>
      </c>
      <c r="H15" s="417">
        <v>0</v>
      </c>
      <c r="I15" s="417">
        <v>0</v>
      </c>
      <c r="J15" s="417">
        <v>0</v>
      </c>
      <c r="K15" s="417">
        <v>0</v>
      </c>
      <c r="L15" s="417">
        <v>17622.52</v>
      </c>
      <c r="M15" s="417">
        <f t="shared" si="0"/>
        <v>0.025400000002264278</v>
      </c>
      <c r="N15" s="417">
        <f>'9.Mérleg'!N16</f>
        <v>17622.545400000003</v>
      </c>
    </row>
    <row r="16" spans="2:14" ht="17.25">
      <c r="B16" s="408"/>
      <c r="C16" s="409"/>
      <c r="D16" s="410"/>
      <c r="E16" s="410">
        <v>3</v>
      </c>
      <c r="F16" s="421" t="s">
        <v>77</v>
      </c>
      <c r="G16" s="417">
        <v>14956</v>
      </c>
      <c r="H16" s="417">
        <f>108349+1687177</f>
        <v>1795526</v>
      </c>
      <c r="I16" s="417">
        <v>0</v>
      </c>
      <c r="J16" s="417">
        <v>146784.852</v>
      </c>
      <c r="K16" s="417">
        <v>36716.277</v>
      </c>
      <c r="L16" s="417">
        <v>36716.277</v>
      </c>
      <c r="M16" s="417">
        <f t="shared" si="0"/>
        <v>-36716.277</v>
      </c>
      <c r="N16" s="417">
        <f>'9.Mérleg'!N17</f>
        <v>0</v>
      </c>
    </row>
    <row r="17" spans="1:14" s="175" customFormat="1" ht="39.75" customHeight="1">
      <c r="A17" s="482"/>
      <c r="B17" s="481"/>
      <c r="C17" s="419"/>
      <c r="D17" s="419"/>
      <c r="E17" s="419"/>
      <c r="F17" s="420" t="s">
        <v>41</v>
      </c>
      <c r="G17" s="420">
        <f>G13+G7+G8</f>
        <v>6006409</v>
      </c>
      <c r="H17" s="420">
        <f>H13+H7+H8</f>
        <v>5671696</v>
      </c>
      <c r="I17" s="420">
        <f>I13+I7+I8</f>
        <v>1298661</v>
      </c>
      <c r="J17" s="420">
        <v>2695435.8341444787</v>
      </c>
      <c r="K17" s="420">
        <v>3248266.6314948485</v>
      </c>
      <c r="L17" s="420">
        <v>3248266.6314948485</v>
      </c>
      <c r="M17" s="420">
        <f t="shared" si="0"/>
        <v>61280.098235151265</v>
      </c>
      <c r="N17" s="420">
        <f>N7+N13</f>
        <v>3309546.72973</v>
      </c>
    </row>
    <row r="18" spans="1:14" s="131" customFormat="1" ht="30" customHeight="1">
      <c r="A18" s="53"/>
      <c r="B18" s="408"/>
      <c r="C18" s="410"/>
      <c r="D18" s="410"/>
      <c r="E18" s="410"/>
      <c r="F18" s="411" t="s">
        <v>34</v>
      </c>
      <c r="G18" s="411">
        <f>SUM(G19:G20)</f>
        <v>0</v>
      </c>
      <c r="H18" s="411">
        <f>SUM(H19:H20)</f>
        <v>0</v>
      </c>
      <c r="I18" s="411">
        <f>SUM(I19:I20)</f>
        <v>0</v>
      </c>
      <c r="J18" s="411">
        <v>0</v>
      </c>
      <c r="K18" s="411">
        <v>0</v>
      </c>
      <c r="L18" s="411">
        <v>0</v>
      </c>
      <c r="M18" s="411">
        <f t="shared" si="0"/>
        <v>0</v>
      </c>
      <c r="N18" s="411">
        <v>0</v>
      </c>
    </row>
    <row r="19" spans="1:14" s="131" customFormat="1" ht="17.25">
      <c r="A19" s="53"/>
      <c r="B19" s="408"/>
      <c r="C19" s="410"/>
      <c r="D19" s="410">
        <v>1</v>
      </c>
      <c r="E19" s="410"/>
      <c r="F19" s="422" t="s">
        <v>75</v>
      </c>
      <c r="G19" s="422"/>
      <c r="H19" s="422"/>
      <c r="I19" s="422"/>
      <c r="J19" s="422"/>
      <c r="K19" s="422"/>
      <c r="L19" s="422"/>
      <c r="M19" s="411">
        <f t="shared" si="0"/>
        <v>0</v>
      </c>
      <c r="N19" s="422"/>
    </row>
    <row r="20" spans="2:14" ht="17.25">
      <c r="B20" s="408"/>
      <c r="C20" s="410"/>
      <c r="D20" s="410">
        <v>2</v>
      </c>
      <c r="E20" s="410"/>
      <c r="F20" s="422" t="s">
        <v>76</v>
      </c>
      <c r="G20" s="417"/>
      <c r="H20" s="417"/>
      <c r="I20" s="417"/>
      <c r="J20" s="417">
        <v>0</v>
      </c>
      <c r="K20" s="417">
        <v>0</v>
      </c>
      <c r="L20" s="417">
        <v>0</v>
      </c>
      <c r="M20" s="411">
        <f t="shared" si="0"/>
        <v>0</v>
      </c>
      <c r="N20" s="417">
        <v>0</v>
      </c>
    </row>
    <row r="21" spans="1:14" s="99" customFormat="1" ht="30" customHeight="1">
      <c r="A21" s="53"/>
      <c r="B21" s="423"/>
      <c r="C21" s="424"/>
      <c r="D21" s="425"/>
      <c r="E21" s="425"/>
      <c r="F21" s="426" t="s">
        <v>32</v>
      </c>
      <c r="G21" s="427">
        <v>97</v>
      </c>
      <c r="H21" s="427"/>
      <c r="I21" s="428"/>
      <c r="J21" s="428"/>
      <c r="K21" s="428"/>
      <c r="L21" s="428"/>
      <c r="M21" s="411">
        <f t="shared" si="0"/>
        <v>0</v>
      </c>
      <c r="N21" s="428"/>
    </row>
    <row r="22" spans="1:14" s="175" customFormat="1" ht="39.75" customHeight="1" thickBot="1">
      <c r="A22" s="53"/>
      <c r="B22" s="429"/>
      <c r="C22" s="430"/>
      <c r="D22" s="431"/>
      <c r="E22" s="430"/>
      <c r="F22" s="432" t="s">
        <v>35</v>
      </c>
      <c r="G22" s="432">
        <f>SUM(G17:G18,)+G21</f>
        <v>6006506</v>
      </c>
      <c r="H22" s="432">
        <f>SUM(H17:H18,)+H21</f>
        <v>5671696</v>
      </c>
      <c r="I22" s="432">
        <f>SUM(I17:I18,)+I21</f>
        <v>1298661</v>
      </c>
      <c r="J22" s="432">
        <v>2695435.8341444787</v>
      </c>
      <c r="K22" s="432">
        <v>3248266.6314948485</v>
      </c>
      <c r="L22" s="664">
        <v>3248266.6314948485</v>
      </c>
      <c r="M22" s="664">
        <f t="shared" si="0"/>
        <v>61280.098235151265</v>
      </c>
      <c r="N22" s="432">
        <f>N17</f>
        <v>3309546.72973</v>
      </c>
    </row>
    <row r="23" spans="2:14" ht="17.25">
      <c r="B23" s="176"/>
      <c r="C23" s="87"/>
      <c r="D23" s="87"/>
      <c r="E23" s="87"/>
      <c r="F23" s="88"/>
      <c r="G23" s="88"/>
      <c r="H23" s="88"/>
      <c r="I23" s="88"/>
      <c r="J23" s="88"/>
      <c r="K23" s="91"/>
      <c r="L23" s="91"/>
      <c r="M23" s="83"/>
      <c r="N23" s="91"/>
    </row>
    <row r="24" spans="2:14" ht="17.25">
      <c r="B24" s="176"/>
      <c r="C24" s="87"/>
      <c r="D24" s="87"/>
      <c r="E24" s="87"/>
      <c r="F24" s="88"/>
      <c r="G24" s="88"/>
      <c r="H24" s="88"/>
      <c r="I24" s="88"/>
      <c r="K24" s="91"/>
      <c r="L24" s="91"/>
      <c r="M24" s="83"/>
      <c r="N24" s="91"/>
    </row>
    <row r="25" spans="2:14" ht="17.25">
      <c r="B25" s="176"/>
      <c r="C25" s="87"/>
      <c r="D25" s="87"/>
      <c r="E25" s="87"/>
      <c r="F25" s="88"/>
      <c r="G25" s="88"/>
      <c r="H25" s="88"/>
      <c r="I25" s="88"/>
      <c r="K25" s="91"/>
      <c r="L25" s="91"/>
      <c r="M25" s="83"/>
      <c r="N25" s="91"/>
    </row>
    <row r="26" spans="2:14" ht="17.25">
      <c r="B26" s="176"/>
      <c r="C26" s="87"/>
      <c r="D26" s="87"/>
      <c r="E26" s="87"/>
      <c r="F26" s="88"/>
      <c r="G26" s="88"/>
      <c r="H26" s="88"/>
      <c r="I26" s="88"/>
      <c r="K26" s="91"/>
      <c r="L26" s="91"/>
      <c r="M26" s="83"/>
      <c r="N26" s="91"/>
    </row>
    <row r="27" spans="2:14" ht="17.25">
      <c r="B27" s="176"/>
      <c r="C27" s="89"/>
      <c r="D27" s="87"/>
      <c r="E27" s="89"/>
      <c r="F27" s="90"/>
      <c r="G27" s="90"/>
      <c r="H27" s="90"/>
      <c r="I27" s="90"/>
      <c r="K27" s="91"/>
      <c r="L27" s="91"/>
      <c r="M27" s="83"/>
      <c r="N27" s="91"/>
    </row>
    <row r="28" spans="2:14" ht="17.25">
      <c r="B28" s="176"/>
      <c r="C28" s="87"/>
      <c r="D28" s="87"/>
      <c r="E28" s="87"/>
      <c r="F28" s="88"/>
      <c r="G28" s="88"/>
      <c r="H28" s="88"/>
      <c r="I28" s="88"/>
      <c r="K28" s="91"/>
      <c r="L28" s="91"/>
      <c r="M28" s="83"/>
      <c r="N28" s="91"/>
    </row>
    <row r="29" spans="2:14" ht="17.25">
      <c r="B29" s="176"/>
      <c r="C29" s="87"/>
      <c r="D29" s="87"/>
      <c r="E29" s="87"/>
      <c r="F29" s="88"/>
      <c r="G29" s="88"/>
      <c r="H29" s="88"/>
      <c r="I29" s="88"/>
      <c r="K29" s="91"/>
      <c r="L29" s="91"/>
      <c r="M29" s="83"/>
      <c r="N29" s="91"/>
    </row>
    <row r="30" spans="11:14" ht="17.25">
      <c r="K30" s="91"/>
      <c r="L30" s="91"/>
      <c r="M30" s="83"/>
      <c r="N30" s="91"/>
    </row>
    <row r="31" spans="11:14" ht="17.25">
      <c r="K31" s="91"/>
      <c r="L31" s="91"/>
      <c r="M31" s="83"/>
      <c r="N31" s="91"/>
    </row>
    <row r="32" spans="11:14" ht="17.25">
      <c r="K32" s="91"/>
      <c r="L32" s="91"/>
      <c r="M32" s="83"/>
      <c r="N32" s="91"/>
    </row>
    <row r="33" spans="11:14" ht="17.25">
      <c r="K33" s="91"/>
      <c r="L33" s="91"/>
      <c r="M33" s="83"/>
      <c r="N33" s="91"/>
    </row>
    <row r="34" spans="11:14" ht="17.25">
      <c r="K34" s="91"/>
      <c r="L34" s="91"/>
      <c r="M34" s="83"/>
      <c r="N34" s="91"/>
    </row>
    <row r="35" spans="11:14" ht="17.25">
      <c r="K35" s="91"/>
      <c r="L35" s="91"/>
      <c r="M35" s="91"/>
      <c r="N35" s="91"/>
    </row>
    <row r="36" spans="11:14" ht="17.25">
      <c r="K36" s="91"/>
      <c r="L36" s="91"/>
      <c r="M36" s="83"/>
      <c r="N36" s="91"/>
    </row>
    <row r="37" spans="11:14" ht="17.25">
      <c r="K37" s="91"/>
      <c r="L37" s="91"/>
      <c r="M37" s="83"/>
      <c r="N37" s="91"/>
    </row>
    <row r="38" spans="1:13" s="91" customFormat="1" ht="17.25">
      <c r="A38" s="170"/>
      <c r="B38" s="86"/>
      <c r="C38" s="84"/>
      <c r="D38" s="85"/>
      <c r="E38" s="84"/>
      <c r="M38" s="83"/>
    </row>
    <row r="39" spans="11:14" ht="17.25">
      <c r="K39" s="91"/>
      <c r="L39" s="91"/>
      <c r="M39" s="83"/>
      <c r="N39" s="91"/>
    </row>
    <row r="40" spans="11:14" ht="17.25">
      <c r="K40" s="91"/>
      <c r="L40" s="91"/>
      <c r="M40" s="91"/>
      <c r="N40" s="91"/>
    </row>
    <row r="43" spans="1:14" s="91" customFormat="1" ht="17.25">
      <c r="A43" s="170"/>
      <c r="B43" s="86"/>
      <c r="C43" s="84"/>
      <c r="D43" s="85"/>
      <c r="E43" s="84"/>
      <c r="K43" s="479"/>
      <c r="L43" s="479"/>
      <c r="M43" s="82"/>
      <c r="N43" s="479"/>
    </row>
    <row r="45" spans="1:14" s="91" customFormat="1" ht="17.25">
      <c r="A45" s="170"/>
      <c r="B45" s="86"/>
      <c r="C45" s="84"/>
      <c r="D45" s="85"/>
      <c r="E45" s="84"/>
      <c r="K45" s="479"/>
      <c r="L45" s="479"/>
      <c r="M45" s="82"/>
      <c r="N45" s="479"/>
    </row>
    <row r="52" ht="17.25">
      <c r="F52" s="88"/>
    </row>
    <row r="53" ht="17.25">
      <c r="F53" s="88"/>
    </row>
    <row r="54" ht="17.25">
      <c r="F54" s="88"/>
    </row>
    <row r="55" ht="17.25">
      <c r="F55" s="88"/>
    </row>
    <row r="56" ht="17.25">
      <c r="F56" s="88"/>
    </row>
    <row r="57" ht="17.25">
      <c r="F57" s="88"/>
    </row>
    <row r="58" ht="17.25">
      <c r="F58" s="88"/>
    </row>
  </sheetData>
  <sheetProtection/>
  <mergeCells count="4">
    <mergeCell ref="I4:J4"/>
    <mergeCell ref="B2:J2"/>
    <mergeCell ref="B3:J3"/>
    <mergeCell ref="B1:J1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1"/>
  <sheetViews>
    <sheetView view="pageBreakPreview" zoomScaleSheetLayoutView="100" zoomScalePageLayoutView="0" workbookViewId="0" topLeftCell="A1">
      <selection activeCell="I11" sqref="I11:N11"/>
    </sheetView>
  </sheetViews>
  <sheetFormatPr defaultColWidth="9.00390625" defaultRowHeight="12.75"/>
  <cols>
    <col min="1" max="1" width="2.75390625" style="52" bestFit="1" customWidth="1"/>
    <col min="2" max="2" width="4.125" style="8" customWidth="1"/>
    <col min="3" max="3" width="5.75390625" style="8" bestFit="1" customWidth="1"/>
    <col min="4" max="4" width="50.75390625" style="6" customWidth="1"/>
    <col min="5" max="5" width="11.375" style="6" customWidth="1"/>
    <col min="6" max="6" width="13.125" style="6" customWidth="1"/>
    <col min="7" max="7" width="10.875" style="6" customWidth="1"/>
    <col min="8" max="8" width="14.375" style="6" customWidth="1"/>
    <col min="9" max="17" width="12.75390625" style="6" customWidth="1"/>
    <col min="18" max="16384" width="9.125" style="6" customWidth="1"/>
  </cols>
  <sheetData>
    <row r="1" spans="2:8" ht="15" customHeight="1">
      <c r="B1" s="233" t="s">
        <v>286</v>
      </c>
      <c r="C1" s="233"/>
      <c r="D1" s="337"/>
      <c r="E1" s="337"/>
      <c r="F1" s="337"/>
      <c r="G1" s="337"/>
      <c r="H1" s="337"/>
    </row>
    <row r="2" spans="1:17" s="10" customFormat="1" ht="24.75" customHeight="1">
      <c r="A2" s="52"/>
      <c r="B2" s="696" t="s">
        <v>164</v>
      </c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</row>
    <row r="3" spans="1:17" s="10" customFormat="1" ht="24.75" customHeight="1">
      <c r="A3" s="52"/>
      <c r="B3" s="696" t="s">
        <v>224</v>
      </c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</row>
    <row r="4" spans="9:17" ht="15">
      <c r="I4" s="4"/>
      <c r="J4" s="4"/>
      <c r="K4" s="4"/>
      <c r="L4" s="4"/>
      <c r="M4" s="4"/>
      <c r="N4" s="4"/>
      <c r="Q4" s="35" t="s">
        <v>9</v>
      </c>
    </row>
    <row r="5" spans="1:17" s="12" customFormat="1" ht="15.75" thickBot="1">
      <c r="A5" s="52"/>
      <c r="B5" s="52" t="s">
        <v>14</v>
      </c>
      <c r="C5" s="52" t="s">
        <v>15</v>
      </c>
      <c r="D5" s="12" t="s">
        <v>16</v>
      </c>
      <c r="E5" s="12" t="s">
        <v>17</v>
      </c>
      <c r="F5" s="3" t="s">
        <v>18</v>
      </c>
      <c r="G5" s="12" t="s">
        <v>19</v>
      </c>
      <c r="H5" s="3" t="s">
        <v>20</v>
      </c>
      <c r="I5" s="12" t="s">
        <v>140</v>
      </c>
      <c r="J5" s="3" t="s">
        <v>141</v>
      </c>
      <c r="K5" s="12" t="s">
        <v>88</v>
      </c>
      <c r="L5" s="3" t="s">
        <v>89</v>
      </c>
      <c r="M5" s="12" t="s">
        <v>90</v>
      </c>
      <c r="N5" s="3" t="s">
        <v>91</v>
      </c>
      <c r="O5" s="12" t="s">
        <v>92</v>
      </c>
      <c r="P5" s="12" t="s">
        <v>120</v>
      </c>
      <c r="Q5" s="12" t="s">
        <v>121</v>
      </c>
    </row>
    <row r="6" spans="1:17" s="12" customFormat="1" ht="30" customHeight="1" thickTop="1">
      <c r="A6" s="52"/>
      <c r="B6" s="697" t="s">
        <v>61</v>
      </c>
      <c r="C6" s="699" t="s">
        <v>37</v>
      </c>
      <c r="D6" s="701" t="s">
        <v>10</v>
      </c>
      <c r="E6" s="703" t="s">
        <v>149</v>
      </c>
      <c r="F6" s="703" t="s">
        <v>150</v>
      </c>
      <c r="G6" s="705" t="s">
        <v>255</v>
      </c>
      <c r="H6" s="690" t="s">
        <v>247</v>
      </c>
      <c r="I6" s="692" t="s">
        <v>132</v>
      </c>
      <c r="J6" s="692"/>
      <c r="K6" s="692"/>
      <c r="L6" s="693" t="s">
        <v>133</v>
      </c>
      <c r="M6" s="693"/>
      <c r="N6" s="693"/>
      <c r="O6" s="693" t="s">
        <v>298</v>
      </c>
      <c r="P6" s="693" t="s">
        <v>93</v>
      </c>
      <c r="Q6" s="695"/>
    </row>
    <row r="7" spans="2:17" ht="45" customHeight="1">
      <c r="B7" s="698"/>
      <c r="C7" s="700"/>
      <c r="D7" s="702"/>
      <c r="E7" s="704"/>
      <c r="F7" s="704"/>
      <c r="G7" s="706"/>
      <c r="H7" s="691"/>
      <c r="I7" s="338" t="s">
        <v>23</v>
      </c>
      <c r="J7" s="338" t="s">
        <v>131</v>
      </c>
      <c r="K7" s="338" t="s">
        <v>0</v>
      </c>
      <c r="L7" s="338" t="s">
        <v>94</v>
      </c>
      <c r="M7" s="338" t="s">
        <v>95</v>
      </c>
      <c r="N7" s="338" t="s">
        <v>105</v>
      </c>
      <c r="O7" s="694"/>
      <c r="P7" s="338" t="s">
        <v>8</v>
      </c>
      <c r="Q7" s="339" t="s">
        <v>5</v>
      </c>
    </row>
    <row r="8" spans="2:17" ht="15">
      <c r="B8" s="484"/>
      <c r="C8" s="485"/>
      <c r="D8" s="486" t="s">
        <v>244</v>
      </c>
      <c r="E8" s="346">
        <v>6030491</v>
      </c>
      <c r="F8" s="346">
        <v>5671696</v>
      </c>
      <c r="G8" s="346">
        <v>1307221</v>
      </c>
      <c r="H8" s="346">
        <f>SUM(I8:O8)+1</f>
        <v>2695435.6681444785</v>
      </c>
      <c r="I8" s="346">
        <v>156851.87714447867</v>
      </c>
      <c r="J8" s="346">
        <v>276141.584</v>
      </c>
      <c r="K8" s="346">
        <v>0</v>
      </c>
      <c r="L8" s="346">
        <v>724336.537</v>
      </c>
      <c r="M8" s="346">
        <v>1531143.67</v>
      </c>
      <c r="N8" s="346">
        <v>0</v>
      </c>
      <c r="O8" s="346">
        <v>6961</v>
      </c>
      <c r="P8" s="346"/>
      <c r="Q8" s="345"/>
    </row>
    <row r="9" spans="2:17" ht="15">
      <c r="B9" s="484"/>
      <c r="C9" s="485"/>
      <c r="D9" s="486" t="s">
        <v>262</v>
      </c>
      <c r="E9" s="346"/>
      <c r="F9" s="346"/>
      <c r="G9" s="346"/>
      <c r="H9" s="346">
        <v>3248266.7639300004</v>
      </c>
      <c r="I9" s="346">
        <v>1136902.4049300002</v>
      </c>
      <c r="J9" s="346">
        <v>266318.599</v>
      </c>
      <c r="K9" s="346">
        <v>0</v>
      </c>
      <c r="L9" s="346">
        <v>0</v>
      </c>
      <c r="M9" s="346">
        <v>1836485.76</v>
      </c>
      <c r="N9" s="346">
        <v>0</v>
      </c>
      <c r="O9" s="346">
        <v>8560</v>
      </c>
      <c r="P9" s="346"/>
      <c r="Q9" s="345"/>
    </row>
    <row r="10" spans="2:17" ht="15">
      <c r="B10" s="484"/>
      <c r="C10" s="485"/>
      <c r="D10" s="486" t="s">
        <v>274</v>
      </c>
      <c r="E10" s="346"/>
      <c r="F10" s="346"/>
      <c r="G10" s="346"/>
      <c r="H10" s="346">
        <v>3248267.03393</v>
      </c>
      <c r="I10" s="346">
        <v>1136901.67493</v>
      </c>
      <c r="J10" s="346">
        <v>266318.599</v>
      </c>
      <c r="K10" s="346">
        <v>0</v>
      </c>
      <c r="L10" s="346">
        <v>0</v>
      </c>
      <c r="M10" s="346">
        <v>1836485.76</v>
      </c>
      <c r="N10" s="346">
        <v>0</v>
      </c>
      <c r="O10" s="346">
        <v>8560</v>
      </c>
      <c r="P10" s="346"/>
      <c r="Q10" s="665"/>
    </row>
    <row r="11" spans="2:17" ht="15">
      <c r="B11" s="484"/>
      <c r="C11" s="485"/>
      <c r="D11" s="486" t="s">
        <v>245</v>
      </c>
      <c r="E11" s="346"/>
      <c r="F11" s="346"/>
      <c r="G11" s="346"/>
      <c r="H11" s="346">
        <f>H12-H10</f>
        <v>61280.3427629997</v>
      </c>
      <c r="I11" s="346">
        <f aca="true" t="shared" si="0" ref="I11:O11">I12-I10</f>
        <v>-514232.94333699986</v>
      </c>
      <c r="J11" s="346">
        <f t="shared" si="0"/>
        <v>-3788.765000000014</v>
      </c>
      <c r="K11" s="346">
        <f t="shared" si="0"/>
        <v>0</v>
      </c>
      <c r="L11" s="346">
        <f t="shared" si="0"/>
        <v>0</v>
      </c>
      <c r="M11" s="346">
        <f t="shared" si="0"/>
        <v>579302.0510999996</v>
      </c>
      <c r="N11" s="346">
        <f t="shared" si="0"/>
        <v>0</v>
      </c>
      <c r="O11" s="346">
        <f t="shared" si="0"/>
        <v>0</v>
      </c>
      <c r="P11" s="346"/>
      <c r="Q11" s="346"/>
    </row>
    <row r="12" spans="2:17" ht="17.25" thickBot="1">
      <c r="B12" s="484"/>
      <c r="C12" s="487"/>
      <c r="D12" s="488" t="s">
        <v>287</v>
      </c>
      <c r="E12" s="347"/>
      <c r="F12" s="347"/>
      <c r="G12" s="347"/>
      <c r="H12" s="347">
        <f>SUM(I12:O12)+1</f>
        <v>3309547.3766929996</v>
      </c>
      <c r="I12" s="347">
        <f>'9.Mérleg'!G9</f>
        <v>622668.7315930001</v>
      </c>
      <c r="J12" s="347">
        <f>'9.Mérleg'!G7</f>
        <v>262529.834</v>
      </c>
      <c r="K12" s="347">
        <v>0</v>
      </c>
      <c r="L12" s="347">
        <v>0</v>
      </c>
      <c r="M12" s="347">
        <f>'9.Mérleg'!G15</f>
        <v>2415787.8110999996</v>
      </c>
      <c r="N12" s="347">
        <v>0</v>
      </c>
      <c r="O12" s="489">
        <f>'9.Mérleg'!G27</f>
        <v>8560</v>
      </c>
      <c r="P12" s="489"/>
      <c r="Q12" s="490"/>
    </row>
    <row r="13" spans="1:20" ht="15.75" hidden="1" thickTop="1">
      <c r="A13" s="52">
        <v>15</v>
      </c>
      <c r="B13" s="348"/>
      <c r="C13" s="14">
        <v>7</v>
      </c>
      <c r="D13" s="483" t="s">
        <v>243</v>
      </c>
      <c r="E13" s="483"/>
      <c r="F13" s="483"/>
      <c r="G13" s="483"/>
      <c r="H13" s="483"/>
      <c r="I13" s="4"/>
      <c r="J13" s="4"/>
      <c r="K13" s="4"/>
      <c r="L13" s="4"/>
      <c r="M13" s="4"/>
      <c r="N13" s="4"/>
      <c r="R13" s="6" t="e">
        <f>(SUM(I13:P13))-#REF!</f>
        <v>#REF!</v>
      </c>
      <c r="S13" s="4"/>
      <c r="T13" s="4"/>
    </row>
    <row r="14" spans="1:20" ht="15.75" hidden="1" thickTop="1">
      <c r="A14" s="52">
        <v>16</v>
      </c>
      <c r="B14" s="348"/>
      <c r="C14" s="14">
        <v>8</v>
      </c>
      <c r="I14" s="4"/>
      <c r="J14" s="4"/>
      <c r="K14" s="4"/>
      <c r="L14" s="4"/>
      <c r="M14" s="4"/>
      <c r="N14" s="4"/>
      <c r="R14" s="6" t="e">
        <f>(SUM(I14:P14))-#REF!</f>
        <v>#REF!</v>
      </c>
      <c r="S14" s="4"/>
      <c r="T14" s="4"/>
    </row>
    <row r="15" spans="1:20" ht="15.75" hidden="1" thickTop="1">
      <c r="A15" s="52">
        <v>17</v>
      </c>
      <c r="B15" s="348"/>
      <c r="C15" s="14">
        <v>9</v>
      </c>
      <c r="I15" s="4"/>
      <c r="J15" s="4"/>
      <c r="K15" s="4"/>
      <c r="L15" s="4"/>
      <c r="M15" s="4"/>
      <c r="N15" s="4"/>
      <c r="R15" s="6" t="e">
        <f>(SUM(I15:P15))-#REF!</f>
        <v>#REF!</v>
      </c>
      <c r="S15" s="4"/>
      <c r="T15" s="4"/>
    </row>
    <row r="16" spans="1:20" ht="15.75" hidden="1" thickTop="1">
      <c r="A16" s="52">
        <v>18</v>
      </c>
      <c r="B16" s="348"/>
      <c r="C16" s="14">
        <v>10</v>
      </c>
      <c r="I16" s="4"/>
      <c r="J16" s="4"/>
      <c r="K16" s="4"/>
      <c r="L16" s="4"/>
      <c r="M16" s="4"/>
      <c r="N16" s="4"/>
      <c r="R16" s="6" t="e">
        <f>(SUM(I16:P16))-#REF!</f>
        <v>#REF!</v>
      </c>
      <c r="S16" s="4"/>
      <c r="T16" s="4"/>
    </row>
    <row r="17" spans="1:20" ht="15.75" hidden="1" thickTop="1">
      <c r="A17" s="52">
        <v>19</v>
      </c>
      <c r="B17" s="348"/>
      <c r="C17" s="14">
        <v>11</v>
      </c>
      <c r="I17" s="4"/>
      <c r="J17" s="4"/>
      <c r="K17" s="4"/>
      <c r="L17" s="4"/>
      <c r="M17" s="4"/>
      <c r="N17" s="4"/>
      <c r="R17" s="6" t="e">
        <f>(SUM(I17:P17))-#REF!</f>
        <v>#REF!</v>
      </c>
      <c r="S17" s="4"/>
      <c r="T17" s="4"/>
    </row>
    <row r="18" spans="1:20" s="19" customFormat="1" ht="15.75" hidden="1" thickTop="1">
      <c r="A18" s="52">
        <v>20</v>
      </c>
      <c r="B18" s="349"/>
      <c r="C18" s="14"/>
      <c r="D18" s="6"/>
      <c r="E18" s="6"/>
      <c r="F18" s="6"/>
      <c r="G18" s="6"/>
      <c r="H18" s="6"/>
      <c r="I18" s="18"/>
      <c r="J18" s="18"/>
      <c r="K18" s="18"/>
      <c r="L18" s="18"/>
      <c r="M18" s="18"/>
      <c r="N18" s="18"/>
      <c r="R18" s="6" t="e">
        <f>(SUM(I18:P18))-#REF!</f>
        <v>#REF!</v>
      </c>
      <c r="S18" s="18"/>
      <c r="T18" s="18"/>
    </row>
    <row r="19" spans="1:20" ht="15.75" hidden="1" thickTop="1">
      <c r="A19" s="52">
        <v>21</v>
      </c>
      <c r="B19" s="348"/>
      <c r="C19" s="14">
        <v>12</v>
      </c>
      <c r="I19" s="4"/>
      <c r="J19" s="4"/>
      <c r="K19" s="4"/>
      <c r="L19" s="4"/>
      <c r="M19" s="4"/>
      <c r="N19" s="4"/>
      <c r="R19" s="6" t="e">
        <f>(SUM(I19:P19))-#REF!</f>
        <v>#REF!</v>
      </c>
      <c r="S19" s="4"/>
      <c r="T19" s="4"/>
    </row>
    <row r="20" spans="1:20" ht="15.75" hidden="1" thickTop="1">
      <c r="A20" s="52">
        <v>22</v>
      </c>
      <c r="B20" s="348"/>
      <c r="C20" s="14">
        <v>13</v>
      </c>
      <c r="I20" s="4"/>
      <c r="J20" s="4"/>
      <c r="K20" s="4"/>
      <c r="L20" s="4"/>
      <c r="M20" s="4"/>
      <c r="N20" s="4"/>
      <c r="R20" s="6" t="e">
        <f>(SUM(I20:P20))-#REF!</f>
        <v>#REF!</v>
      </c>
      <c r="S20" s="4"/>
      <c r="T20" s="4"/>
    </row>
    <row r="21" spans="1:20" ht="15.75" hidden="1" thickTop="1">
      <c r="A21" s="52">
        <v>23</v>
      </c>
      <c r="B21" s="348"/>
      <c r="C21" s="14">
        <v>14</v>
      </c>
      <c r="I21" s="4"/>
      <c r="J21" s="4"/>
      <c r="K21" s="4"/>
      <c r="L21" s="4"/>
      <c r="M21" s="4"/>
      <c r="N21" s="4"/>
      <c r="R21" s="6" t="e">
        <f>(SUM(I21:P21))-#REF!</f>
        <v>#REF!</v>
      </c>
      <c r="S21" s="4"/>
      <c r="T21" s="4"/>
    </row>
    <row r="22" spans="1:20" ht="15.75" hidden="1" thickTop="1">
      <c r="A22" s="52">
        <v>24</v>
      </c>
      <c r="B22" s="348"/>
      <c r="C22" s="14">
        <v>15</v>
      </c>
      <c r="I22" s="4"/>
      <c r="J22" s="4"/>
      <c r="K22" s="4"/>
      <c r="L22" s="4"/>
      <c r="M22" s="4"/>
      <c r="N22" s="4"/>
      <c r="R22" s="6" t="e">
        <f>(SUM(I22:P22))-#REF!</f>
        <v>#REF!</v>
      </c>
      <c r="S22" s="4"/>
      <c r="T22" s="4"/>
    </row>
    <row r="23" spans="1:20" ht="15.75" hidden="1" thickTop="1">
      <c r="A23" s="52">
        <v>26</v>
      </c>
      <c r="B23" s="348"/>
      <c r="C23" s="14">
        <v>16</v>
      </c>
      <c r="I23" s="4"/>
      <c r="J23" s="4"/>
      <c r="K23" s="4"/>
      <c r="L23" s="4"/>
      <c r="M23" s="4"/>
      <c r="N23" s="4"/>
      <c r="R23" s="6" t="e">
        <f>(SUM(I23:P23))-#REF!</f>
        <v>#REF!</v>
      </c>
      <c r="S23" s="4"/>
      <c r="T23" s="4"/>
    </row>
    <row r="24" spans="1:20" ht="15.75" hidden="1" thickTop="1">
      <c r="A24" s="52">
        <v>27</v>
      </c>
      <c r="B24" s="348"/>
      <c r="C24" s="14">
        <v>17</v>
      </c>
      <c r="I24" s="4"/>
      <c r="J24" s="4"/>
      <c r="K24" s="4"/>
      <c r="L24" s="4"/>
      <c r="M24" s="4"/>
      <c r="N24" s="4"/>
      <c r="R24" s="6" t="e">
        <f>(SUM(I24:P24))-#REF!</f>
        <v>#REF!</v>
      </c>
      <c r="S24" s="4"/>
      <c r="T24" s="4"/>
    </row>
    <row r="25" spans="1:20" s="17" customFormat="1" ht="30" customHeight="1" hidden="1">
      <c r="A25" s="52">
        <v>28</v>
      </c>
      <c r="B25" s="350"/>
      <c r="C25" s="15"/>
      <c r="D25" s="6"/>
      <c r="E25" s="6"/>
      <c r="F25" s="6"/>
      <c r="G25" s="6"/>
      <c r="H25" s="6"/>
      <c r="I25" s="16"/>
      <c r="J25" s="16"/>
      <c r="K25" s="16"/>
      <c r="L25" s="16"/>
      <c r="M25" s="16"/>
      <c r="N25" s="16"/>
      <c r="R25" s="6" t="e">
        <f>(SUM(I25:P25))-#REF!</f>
        <v>#REF!</v>
      </c>
      <c r="S25" s="16"/>
      <c r="T25" s="16"/>
    </row>
    <row r="26" spans="1:20" s="10" customFormat="1" ht="24.75" customHeight="1" hidden="1">
      <c r="A26" s="52">
        <v>30</v>
      </c>
      <c r="B26" s="351"/>
      <c r="C26" s="20">
        <v>18</v>
      </c>
      <c r="D26" s="6"/>
      <c r="E26" s="6"/>
      <c r="F26" s="6"/>
      <c r="G26" s="6"/>
      <c r="H26" s="6"/>
      <c r="I26" s="11"/>
      <c r="J26" s="11"/>
      <c r="K26" s="11"/>
      <c r="L26" s="11"/>
      <c r="M26" s="11"/>
      <c r="N26" s="11"/>
      <c r="R26" s="6" t="e">
        <f>(SUM(I26:P26))-#REF!</f>
        <v>#REF!</v>
      </c>
      <c r="S26" s="11"/>
      <c r="T26" s="11"/>
    </row>
    <row r="27" spans="1:20" s="10" customFormat="1" ht="30" customHeight="1" hidden="1">
      <c r="A27" s="52">
        <v>37</v>
      </c>
      <c r="B27" s="352"/>
      <c r="C27" s="21">
        <v>23</v>
      </c>
      <c r="D27" s="6"/>
      <c r="E27" s="6"/>
      <c r="F27" s="6"/>
      <c r="G27" s="6"/>
      <c r="H27" s="6"/>
      <c r="I27" s="11"/>
      <c r="J27" s="11"/>
      <c r="K27" s="11"/>
      <c r="L27" s="11"/>
      <c r="M27" s="11"/>
      <c r="N27" s="11"/>
      <c r="R27" s="6" t="e">
        <f>(SUM(I27:P27))-#REF!</f>
        <v>#REF!</v>
      </c>
      <c r="S27" s="11"/>
      <c r="T27" s="11"/>
    </row>
    <row r="28" spans="1:20" ht="30" customHeight="1" hidden="1">
      <c r="A28" s="52">
        <v>39</v>
      </c>
      <c r="B28" s="348"/>
      <c r="C28" s="477" t="s">
        <v>85</v>
      </c>
      <c r="I28" s="4"/>
      <c r="J28" s="4"/>
      <c r="K28" s="4"/>
      <c r="L28" s="4"/>
      <c r="M28" s="4"/>
      <c r="N28" s="4"/>
      <c r="R28" s="6" t="e">
        <f>(SUM(I28:P28))-#REF!</f>
        <v>#REF!</v>
      </c>
      <c r="S28" s="4"/>
      <c r="T28" s="4"/>
    </row>
    <row r="29" spans="1:20" ht="15.75" hidden="1" thickTop="1">
      <c r="A29" s="52">
        <v>40</v>
      </c>
      <c r="B29" s="92">
        <v>2</v>
      </c>
      <c r="C29" s="353"/>
      <c r="I29" s="4"/>
      <c r="J29" s="4"/>
      <c r="K29" s="4"/>
      <c r="L29" s="4"/>
      <c r="M29" s="4"/>
      <c r="N29" s="4"/>
      <c r="R29" s="6" t="e">
        <f>(SUM(I29:P29))-#REF!</f>
        <v>#REF!</v>
      </c>
      <c r="S29" s="4"/>
      <c r="T29" s="4"/>
    </row>
    <row r="30" spans="1:20" ht="15.75" hidden="1" thickTop="1">
      <c r="A30" s="52">
        <v>41</v>
      </c>
      <c r="B30" s="92">
        <v>3</v>
      </c>
      <c r="C30" s="353"/>
      <c r="I30" s="4"/>
      <c r="J30" s="4"/>
      <c r="K30" s="4"/>
      <c r="L30" s="4"/>
      <c r="M30" s="4"/>
      <c r="N30" s="4"/>
      <c r="R30" s="6" t="e">
        <f>(SUM(I30:P30))-#REF!</f>
        <v>#REF!</v>
      </c>
      <c r="S30" s="4"/>
      <c r="T30" s="4"/>
    </row>
    <row r="31" spans="1:20" ht="15.75" hidden="1" thickTop="1">
      <c r="A31" s="52">
        <v>42</v>
      </c>
      <c r="B31" s="92">
        <v>4</v>
      </c>
      <c r="C31" s="353"/>
      <c r="I31" s="4"/>
      <c r="J31" s="4"/>
      <c r="K31" s="4"/>
      <c r="L31" s="4"/>
      <c r="M31" s="4"/>
      <c r="N31" s="4"/>
      <c r="R31" s="6" t="e">
        <f>(SUM(I31:P31))-#REF!</f>
        <v>#REF!</v>
      </c>
      <c r="S31" s="4"/>
      <c r="T31" s="4"/>
    </row>
    <row r="32" spans="1:20" ht="15.75" hidden="1" thickTop="1">
      <c r="A32" s="52">
        <v>43</v>
      </c>
      <c r="B32" s="92">
        <v>5</v>
      </c>
      <c r="C32" s="353"/>
      <c r="I32" s="4"/>
      <c r="J32" s="4"/>
      <c r="K32" s="4"/>
      <c r="L32" s="4"/>
      <c r="M32" s="4"/>
      <c r="N32" s="4"/>
      <c r="R32" s="6" t="e">
        <f>(SUM(I32:P32))-#REF!</f>
        <v>#REF!</v>
      </c>
      <c r="S32" s="4"/>
      <c r="T32" s="4"/>
    </row>
    <row r="33" spans="1:20" ht="15.75" hidden="1" thickTop="1">
      <c r="A33" s="52">
        <v>44</v>
      </c>
      <c r="B33" s="348">
        <v>6</v>
      </c>
      <c r="C33" s="353"/>
      <c r="I33" s="4"/>
      <c r="J33" s="4"/>
      <c r="K33" s="4"/>
      <c r="L33" s="4"/>
      <c r="M33" s="4"/>
      <c r="N33" s="4"/>
      <c r="R33" s="6" t="e">
        <f>(SUM(I33:P33))-#REF!</f>
        <v>#REF!</v>
      </c>
      <c r="S33" s="4"/>
      <c r="T33" s="4"/>
    </row>
    <row r="34" spans="1:20" s="22" customFormat="1" ht="30" customHeight="1" hidden="1">
      <c r="A34" s="52">
        <v>45</v>
      </c>
      <c r="B34" s="354">
        <v>7</v>
      </c>
      <c r="C34" s="355" t="s">
        <v>36</v>
      </c>
      <c r="D34" s="6"/>
      <c r="E34" s="6"/>
      <c r="F34" s="6"/>
      <c r="G34" s="6"/>
      <c r="H34" s="6"/>
      <c r="I34" s="5"/>
      <c r="J34" s="5"/>
      <c r="K34" s="5"/>
      <c r="L34" s="5"/>
      <c r="M34" s="5"/>
      <c r="N34" s="5"/>
      <c r="R34" s="6" t="e">
        <f>(SUM(I34:P34))-#REF!</f>
        <v>#REF!</v>
      </c>
      <c r="S34" s="5"/>
      <c r="T34" s="5"/>
    </row>
    <row r="35" spans="1:20" ht="15.75" hidden="1" thickTop="1">
      <c r="A35" s="52">
        <v>46</v>
      </c>
      <c r="B35" s="348"/>
      <c r="C35" s="14">
        <v>1</v>
      </c>
      <c r="I35" s="4"/>
      <c r="J35" s="4"/>
      <c r="K35" s="4"/>
      <c r="L35" s="4"/>
      <c r="M35" s="4"/>
      <c r="N35" s="4"/>
      <c r="R35" s="6" t="e">
        <f>(SUM(I35:P35))-#REF!</f>
        <v>#REF!</v>
      </c>
      <c r="S35" s="4"/>
      <c r="T35" s="4"/>
    </row>
    <row r="36" spans="1:20" ht="15.75" hidden="1" thickTop="1">
      <c r="A36" s="52">
        <v>47</v>
      </c>
      <c r="B36" s="348"/>
      <c r="C36" s="14">
        <v>2</v>
      </c>
      <c r="I36" s="4"/>
      <c r="J36" s="4"/>
      <c r="K36" s="4"/>
      <c r="L36" s="4"/>
      <c r="M36" s="4"/>
      <c r="N36" s="4"/>
      <c r="R36" s="6" t="e">
        <f>(SUM(I36:P36))-#REF!</f>
        <v>#REF!</v>
      </c>
      <c r="S36" s="4"/>
      <c r="T36" s="4"/>
    </row>
    <row r="37" spans="1:20" ht="15.75" hidden="1" thickTop="1">
      <c r="A37" s="52">
        <v>48</v>
      </c>
      <c r="B37" s="348"/>
      <c r="C37" s="14">
        <v>3</v>
      </c>
      <c r="I37" s="4"/>
      <c r="J37" s="4"/>
      <c r="K37" s="4"/>
      <c r="L37" s="4"/>
      <c r="M37" s="4"/>
      <c r="N37" s="4"/>
      <c r="R37" s="6" t="e">
        <f>(SUM(I37:P37))-#REF!</f>
        <v>#REF!</v>
      </c>
      <c r="S37" s="4"/>
      <c r="T37" s="4"/>
    </row>
    <row r="38" spans="1:20" ht="15.75" hidden="1" thickTop="1">
      <c r="A38" s="52">
        <v>49</v>
      </c>
      <c r="B38" s="348"/>
      <c r="C38" s="14">
        <v>4</v>
      </c>
      <c r="I38" s="4"/>
      <c r="J38" s="4"/>
      <c r="K38" s="4"/>
      <c r="L38" s="4"/>
      <c r="M38" s="4"/>
      <c r="N38" s="4"/>
      <c r="R38" s="6" t="e">
        <f>(SUM(I38:P38))-#REF!</f>
        <v>#REF!</v>
      </c>
      <c r="S38" s="4"/>
      <c r="T38" s="4"/>
    </row>
    <row r="39" spans="1:20" ht="15.75" hidden="1" thickTop="1">
      <c r="A39" s="52">
        <v>50</v>
      </c>
      <c r="B39" s="356"/>
      <c r="C39" s="357">
        <v>5</v>
      </c>
      <c r="I39" s="4"/>
      <c r="J39" s="4"/>
      <c r="K39" s="4"/>
      <c r="L39" s="4"/>
      <c r="M39" s="4"/>
      <c r="N39" s="4"/>
      <c r="R39" s="6" t="e">
        <f>(SUM(I39:P39))-#REF!</f>
        <v>#REF!</v>
      </c>
      <c r="S39" s="4"/>
      <c r="T39" s="4"/>
    </row>
    <row r="40" spans="1:20" s="8" customFormat="1" ht="30" customHeight="1" hidden="1" thickBot="1">
      <c r="A40" s="52">
        <v>51</v>
      </c>
      <c r="B40" s="358">
        <v>7</v>
      </c>
      <c r="C40" s="478" t="s">
        <v>86</v>
      </c>
      <c r="D40" s="6"/>
      <c r="E40" s="6"/>
      <c r="F40" s="6"/>
      <c r="G40" s="6"/>
      <c r="H40" s="6"/>
      <c r="I40" s="23"/>
      <c r="J40" s="23"/>
      <c r="K40" s="23"/>
      <c r="L40" s="23"/>
      <c r="M40" s="23"/>
      <c r="N40" s="23"/>
      <c r="R40" s="6" t="e">
        <f>(SUM(I40:P40))-#REF!</f>
        <v>#REF!</v>
      </c>
      <c r="S40" s="23"/>
      <c r="T40" s="23"/>
    </row>
    <row r="41" spans="1:20" s="10" customFormat="1" ht="30" customHeight="1" hidden="1" thickBot="1">
      <c r="A41" s="52">
        <v>52</v>
      </c>
      <c r="B41" s="359"/>
      <c r="C41" s="476" t="s">
        <v>87</v>
      </c>
      <c r="D41" s="6"/>
      <c r="E41" s="6"/>
      <c r="F41" s="6"/>
      <c r="G41" s="6"/>
      <c r="H41" s="6"/>
      <c r="I41" s="11"/>
      <c r="J41" s="11"/>
      <c r="K41" s="11"/>
      <c r="L41" s="11"/>
      <c r="M41" s="11"/>
      <c r="N41" s="11"/>
      <c r="R41" s="6" t="e">
        <f>(SUM(I41:P41))-#REF!</f>
        <v>#REF!</v>
      </c>
      <c r="S41" s="11"/>
      <c r="T41" s="11"/>
    </row>
    <row r="42" ht="15.75" thickTop="1"/>
  </sheetData>
  <sheetProtection/>
  <mergeCells count="13">
    <mergeCell ref="E6:E7"/>
    <mergeCell ref="F6:F7"/>
    <mergeCell ref="G6:G7"/>
    <mergeCell ref="H6:H7"/>
    <mergeCell ref="I6:K6"/>
    <mergeCell ref="L6:N6"/>
    <mergeCell ref="O6:O7"/>
    <mergeCell ref="P6:Q6"/>
    <mergeCell ref="B2:Q2"/>
    <mergeCell ref="B3:Q3"/>
    <mergeCell ref="B6:B7"/>
    <mergeCell ref="C6:C7"/>
    <mergeCell ref="D6:D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view="pageBreakPreview" zoomScale="85" zoomScaleSheetLayoutView="85" zoomScalePageLayoutView="0" workbookViewId="0" topLeftCell="A1">
      <selection activeCell="K12" sqref="K12"/>
    </sheetView>
  </sheetViews>
  <sheetFormatPr defaultColWidth="9.00390625" defaultRowHeight="12.75"/>
  <cols>
    <col min="1" max="1" width="3.625" style="187" bestFit="1" customWidth="1"/>
    <col min="2" max="2" width="4.00390625" style="188" customWidth="1"/>
    <col min="3" max="3" width="4.125" style="135" customWidth="1"/>
    <col min="4" max="4" width="50.75390625" style="189" customWidth="1"/>
    <col min="5" max="5" width="5.75390625" style="12" customWidth="1"/>
    <col min="6" max="6" width="12.875" style="9" customWidth="1"/>
    <col min="7" max="7" width="12.75390625" style="9" customWidth="1"/>
    <col min="8" max="8" width="12.125" style="151" customWidth="1"/>
    <col min="9" max="9" width="15.75390625" style="13" customWidth="1"/>
    <col min="10" max="18" width="13.75390625" style="6" customWidth="1"/>
    <col min="19" max="19" width="9.625" style="6" bestFit="1" customWidth="1"/>
    <col min="20" max="16384" width="9.125" style="6" customWidth="1"/>
  </cols>
  <sheetData>
    <row r="1" spans="1:10" s="56" customFormat="1" ht="16.5">
      <c r="A1" s="2"/>
      <c r="B1" s="685" t="s">
        <v>288</v>
      </c>
      <c r="C1" s="685"/>
      <c r="D1" s="685"/>
      <c r="E1" s="685"/>
      <c r="F1" s="685"/>
      <c r="G1" s="685"/>
      <c r="H1" s="685"/>
      <c r="I1" s="685"/>
      <c r="J1" s="685"/>
    </row>
    <row r="2" spans="1:18" s="10" customFormat="1" ht="24.75" customHeight="1">
      <c r="A2" s="187"/>
      <c r="B2" s="696" t="s">
        <v>222</v>
      </c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</row>
    <row r="3" spans="1:18" s="10" customFormat="1" ht="24.75" customHeight="1">
      <c r="A3" s="187"/>
      <c r="B3" s="696" t="s">
        <v>163</v>
      </c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</row>
    <row r="4" spans="9:18" ht="15.75" thickBot="1">
      <c r="I4" s="24"/>
      <c r="Q4" s="709" t="s">
        <v>9</v>
      </c>
      <c r="R4" s="709"/>
    </row>
    <row r="5" spans="1:18" s="12" customFormat="1" ht="15.75" thickTop="1">
      <c r="A5" s="187"/>
      <c r="B5" s="381" t="s">
        <v>14</v>
      </c>
      <c r="C5" s="382" t="s">
        <v>15</v>
      </c>
      <c r="D5" s="383" t="s">
        <v>16</v>
      </c>
      <c r="E5" s="384" t="s">
        <v>17</v>
      </c>
      <c r="F5" s="385" t="s">
        <v>18</v>
      </c>
      <c r="G5" s="385" t="s">
        <v>19</v>
      </c>
      <c r="H5" s="386" t="s">
        <v>20</v>
      </c>
      <c r="I5" s="384" t="s">
        <v>140</v>
      </c>
      <c r="J5" s="384" t="s">
        <v>141</v>
      </c>
      <c r="K5" s="384" t="s">
        <v>88</v>
      </c>
      <c r="L5" s="384" t="s">
        <v>89</v>
      </c>
      <c r="M5" s="384" t="s">
        <v>90</v>
      </c>
      <c r="N5" s="384" t="s">
        <v>91</v>
      </c>
      <c r="O5" s="384" t="s">
        <v>92</v>
      </c>
      <c r="P5" s="384" t="s">
        <v>120</v>
      </c>
      <c r="Q5" s="384" t="s">
        <v>121</v>
      </c>
      <c r="R5" s="387" t="s">
        <v>246</v>
      </c>
    </row>
    <row r="6" spans="1:18" s="12" customFormat="1" ht="30" customHeight="1">
      <c r="A6" s="187"/>
      <c r="B6" s="710" t="s">
        <v>61</v>
      </c>
      <c r="C6" s="711" t="s">
        <v>37</v>
      </c>
      <c r="D6" s="712" t="s">
        <v>10</v>
      </c>
      <c r="E6" s="713" t="s">
        <v>73</v>
      </c>
      <c r="F6" s="704" t="s">
        <v>149</v>
      </c>
      <c r="G6" s="704" t="s">
        <v>150</v>
      </c>
      <c r="H6" s="706" t="s">
        <v>255</v>
      </c>
      <c r="I6" s="718" t="s">
        <v>248</v>
      </c>
      <c r="J6" s="719" t="s">
        <v>127</v>
      </c>
      <c r="K6" s="719"/>
      <c r="L6" s="719"/>
      <c r="M6" s="719"/>
      <c r="N6" s="719"/>
      <c r="O6" s="388"/>
      <c r="P6" s="707" t="s">
        <v>128</v>
      </c>
      <c r="Q6" s="707"/>
      <c r="R6" s="708"/>
    </row>
    <row r="7" spans="1:18" s="12" customFormat="1" ht="45" customHeight="1">
      <c r="A7" s="187"/>
      <c r="B7" s="710"/>
      <c r="C7" s="711"/>
      <c r="D7" s="712"/>
      <c r="E7" s="714"/>
      <c r="F7" s="704"/>
      <c r="G7" s="704"/>
      <c r="H7" s="706"/>
      <c r="I7" s="718"/>
      <c r="J7" s="338" t="s">
        <v>99</v>
      </c>
      <c r="K7" s="338" t="s">
        <v>96</v>
      </c>
      <c r="L7" s="338" t="s">
        <v>101</v>
      </c>
      <c r="M7" s="338" t="s">
        <v>126</v>
      </c>
      <c r="N7" s="338" t="s">
        <v>102</v>
      </c>
      <c r="O7" s="388" t="s">
        <v>241</v>
      </c>
      <c r="P7" s="389" t="s">
        <v>129</v>
      </c>
      <c r="Q7" s="390" t="s">
        <v>130</v>
      </c>
      <c r="R7" s="391" t="s">
        <v>77</v>
      </c>
    </row>
    <row r="8" spans="1:18" ht="15">
      <c r="A8" s="52"/>
      <c r="B8" s="340"/>
      <c r="C8" s="341"/>
      <c r="D8" s="486" t="s">
        <v>244</v>
      </c>
      <c r="E8" s="368" t="s">
        <v>72</v>
      </c>
      <c r="F8" s="342">
        <v>6006506</v>
      </c>
      <c r="G8" s="342">
        <v>5671696.15</v>
      </c>
      <c r="H8" s="342">
        <v>1298661</v>
      </c>
      <c r="I8" s="343">
        <v>2695435.668144479</v>
      </c>
      <c r="J8" s="344">
        <v>6669.784</v>
      </c>
      <c r="K8" s="344">
        <v>2456.8340648489316</v>
      </c>
      <c r="L8" s="344">
        <v>423867.00907962973</v>
      </c>
      <c r="M8" s="346">
        <v>0</v>
      </c>
      <c r="N8" s="346">
        <v>0</v>
      </c>
      <c r="O8" s="346">
        <v>0</v>
      </c>
      <c r="P8" s="346">
        <v>2115657.355</v>
      </c>
      <c r="Q8" s="346">
        <v>0</v>
      </c>
      <c r="R8" s="345">
        <v>146784.852</v>
      </c>
    </row>
    <row r="9" spans="1:18" ht="15">
      <c r="A9" s="52"/>
      <c r="B9" s="340"/>
      <c r="C9" s="341"/>
      <c r="D9" s="486" t="s">
        <v>262</v>
      </c>
      <c r="E9" s="368" t="s">
        <v>72</v>
      </c>
      <c r="F9" s="342"/>
      <c r="G9" s="342"/>
      <c r="H9" s="342"/>
      <c r="I9" s="343">
        <v>3248266.631494848</v>
      </c>
      <c r="J9" s="344">
        <v>6669.784</v>
      </c>
      <c r="K9" s="344">
        <v>2456.8340648489316</v>
      </c>
      <c r="L9" s="344">
        <v>164874.63450086614</v>
      </c>
      <c r="M9" s="346">
        <v>0</v>
      </c>
      <c r="N9" s="346">
        <v>323533.14192913385</v>
      </c>
      <c r="O9" s="346">
        <v>163923</v>
      </c>
      <c r="P9" s="346">
        <v>2550092.9599999995</v>
      </c>
      <c r="Q9" s="346"/>
      <c r="R9" s="345">
        <v>36716.277</v>
      </c>
    </row>
    <row r="10" spans="1:18" ht="15">
      <c r="A10" s="52"/>
      <c r="B10" s="340"/>
      <c r="C10" s="341"/>
      <c r="D10" s="486" t="s">
        <v>274</v>
      </c>
      <c r="E10" s="368" t="s">
        <v>72</v>
      </c>
      <c r="F10" s="342"/>
      <c r="G10" s="342"/>
      <c r="H10" s="342"/>
      <c r="I10" s="343">
        <v>3248266.631494848</v>
      </c>
      <c r="J10" s="346">
        <v>6669.784</v>
      </c>
      <c r="K10" s="346">
        <v>2456.8340648489316</v>
      </c>
      <c r="L10" s="346">
        <v>164874.63450086614</v>
      </c>
      <c r="M10" s="346">
        <v>0</v>
      </c>
      <c r="N10" s="346">
        <v>323533.14192913385</v>
      </c>
      <c r="O10" s="346">
        <v>163923</v>
      </c>
      <c r="P10" s="346">
        <v>2532470.4399999995</v>
      </c>
      <c r="Q10" s="346">
        <v>17622.52</v>
      </c>
      <c r="R10" s="346">
        <v>36716.277</v>
      </c>
    </row>
    <row r="11" spans="1:18" ht="15">
      <c r="A11" s="52"/>
      <c r="B11" s="340"/>
      <c r="C11" s="341"/>
      <c r="D11" s="486" t="s">
        <v>245</v>
      </c>
      <c r="E11" s="368" t="s">
        <v>72</v>
      </c>
      <c r="F11" s="342"/>
      <c r="G11" s="342"/>
      <c r="H11" s="342"/>
      <c r="I11" s="343">
        <f>I12-I9</f>
        <v>61280.09823515173</v>
      </c>
      <c r="J11" s="346">
        <f>J12-J10</f>
        <v>0</v>
      </c>
      <c r="K11" s="346">
        <f>K12-K10-1</f>
        <v>-0.4600648489317791</v>
      </c>
      <c r="L11" s="346">
        <f aca="true" t="shared" si="0" ref="L11:R11">L12-L10</f>
        <v>30553.08190000002</v>
      </c>
      <c r="M11" s="346">
        <f t="shared" si="0"/>
        <v>0</v>
      </c>
      <c r="N11" s="346">
        <f t="shared" si="0"/>
        <v>-76871.40000000002</v>
      </c>
      <c r="O11" s="346">
        <f t="shared" si="0"/>
        <v>-163923</v>
      </c>
      <c r="P11" s="346">
        <f t="shared" si="0"/>
        <v>308236.128</v>
      </c>
      <c r="Q11" s="346">
        <f t="shared" si="0"/>
        <v>0.025400000002264278</v>
      </c>
      <c r="R11" s="346">
        <f t="shared" si="0"/>
        <v>-36716.277</v>
      </c>
    </row>
    <row r="12" spans="1:18" ht="17.25" thickBot="1">
      <c r="A12" s="52"/>
      <c r="B12" s="491"/>
      <c r="C12" s="492"/>
      <c r="D12" s="488" t="s">
        <v>287</v>
      </c>
      <c r="E12" s="493" t="s">
        <v>72</v>
      </c>
      <c r="F12" s="494"/>
      <c r="G12" s="494"/>
      <c r="H12" s="494"/>
      <c r="I12" s="495">
        <f>SUM(J12:R12)+1</f>
        <v>3309546.72973</v>
      </c>
      <c r="J12" s="489">
        <f>'9.Mérleg'!N7</f>
        <v>6669.784</v>
      </c>
      <c r="K12" s="489">
        <f>'9.Mérleg'!N8</f>
        <v>2457.374</v>
      </c>
      <c r="L12" s="489">
        <f>'9.Mérleg'!N9</f>
        <v>195427.71640086616</v>
      </c>
      <c r="M12" s="489">
        <v>0</v>
      </c>
      <c r="N12" s="489">
        <f>'9.Mérleg'!N11</f>
        <v>246661.74192913383</v>
      </c>
      <c r="O12" s="489">
        <f>'9.Mérleg'!N12</f>
        <v>0</v>
      </c>
      <c r="P12" s="489">
        <f>'9.Mérleg'!N15</f>
        <v>2840706.5679999995</v>
      </c>
      <c r="Q12" s="489">
        <f>'9.Mérleg'!N16</f>
        <v>17622.545400000003</v>
      </c>
      <c r="R12" s="490">
        <f>'9.Mérleg'!N17</f>
        <v>0</v>
      </c>
    </row>
    <row r="13" spans="1:4" ht="15.75" thickTop="1">
      <c r="A13" s="191"/>
      <c r="B13" s="717" t="s">
        <v>74</v>
      </c>
      <c r="C13" s="717"/>
      <c r="D13" s="717"/>
    </row>
    <row r="14" spans="1:9" ht="15">
      <c r="A14" s="191"/>
      <c r="B14" s="715" t="s">
        <v>122</v>
      </c>
      <c r="C14" s="715"/>
      <c r="D14" s="715"/>
      <c r="E14" s="715"/>
      <c r="F14" s="715"/>
      <c r="G14" s="715"/>
      <c r="H14" s="715"/>
      <c r="I14" s="715"/>
    </row>
    <row r="15" spans="2:4" ht="15">
      <c r="B15" s="716" t="s">
        <v>123</v>
      </c>
      <c r="C15" s="716"/>
      <c r="D15" s="716"/>
    </row>
  </sheetData>
  <sheetProtection/>
  <mergeCells count="17">
    <mergeCell ref="B14:I14"/>
    <mergeCell ref="B15:D15"/>
    <mergeCell ref="B13:D13"/>
    <mergeCell ref="H6:H7"/>
    <mergeCell ref="I6:I7"/>
    <mergeCell ref="J6:N6"/>
    <mergeCell ref="G6:G7"/>
    <mergeCell ref="P6:R6"/>
    <mergeCell ref="B1:J1"/>
    <mergeCell ref="B2:R2"/>
    <mergeCell ref="B3:R3"/>
    <mergeCell ref="Q4:R4"/>
    <mergeCell ref="B6:B7"/>
    <mergeCell ref="C6:C7"/>
    <mergeCell ref="D6:D7"/>
    <mergeCell ref="E6:E7"/>
    <mergeCell ref="F6:F7"/>
  </mergeCells>
  <printOptions horizontalCentered="1"/>
  <pageMargins left="0.1968503937007874" right="0.1968503937007874" top="0.5905511811023623" bottom="0.5905511811023623" header="0.5118110236220472" footer="0.5118110236220472"/>
  <pageSetup fitToHeight="4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view="pageBreakPreview" zoomScale="88" zoomScaleSheetLayoutView="88" zoomScalePageLayoutView="0" workbookViewId="0" topLeftCell="A1">
      <selection activeCell="F9" sqref="F9"/>
    </sheetView>
  </sheetViews>
  <sheetFormatPr defaultColWidth="9.00390625" defaultRowHeight="12.75"/>
  <cols>
    <col min="1" max="1" width="5.75390625" style="25" customWidth="1"/>
    <col min="2" max="2" width="56.25390625" style="32" customWidth="1"/>
    <col min="3" max="3" width="12.75390625" style="33" hidden="1" customWidth="1"/>
    <col min="4" max="4" width="16.75390625" style="28" customWidth="1"/>
    <col min="5" max="5" width="16.75390625" style="34" customWidth="1"/>
    <col min="6" max="7" width="16.75390625" style="28" customWidth="1"/>
    <col min="8" max="16384" width="9.125" style="25" customWidth="1"/>
  </cols>
  <sheetData>
    <row r="1" spans="1:8" ht="16.5">
      <c r="A1" s="685" t="s">
        <v>289</v>
      </c>
      <c r="B1" s="685"/>
      <c r="C1" s="685"/>
      <c r="D1" s="685"/>
      <c r="E1" s="685"/>
      <c r="F1" s="685"/>
      <c r="G1" s="685"/>
      <c r="H1" s="685"/>
    </row>
    <row r="2" spans="1:7" ht="34.5" customHeight="1">
      <c r="A2" s="720" t="s">
        <v>68</v>
      </c>
      <c r="B2" s="720"/>
      <c r="C2" s="720"/>
      <c r="D2" s="720"/>
      <c r="E2" s="720"/>
      <c r="F2" s="720"/>
      <c r="G2" s="720"/>
    </row>
    <row r="3" spans="1:7" ht="34.5" customHeight="1">
      <c r="A3" s="730" t="s">
        <v>50</v>
      </c>
      <c r="B3" s="730"/>
      <c r="C3" s="730"/>
      <c r="D3" s="730"/>
      <c r="E3" s="730"/>
      <c r="F3" s="730"/>
      <c r="G3" s="730"/>
    </row>
    <row r="4" spans="2:11" ht="17.25">
      <c r="B4" s="27"/>
      <c r="C4" s="27"/>
      <c r="D4" s="721"/>
      <c r="E4" s="721"/>
      <c r="F4" s="721" t="s">
        <v>9</v>
      </c>
      <c r="G4" s="721"/>
      <c r="H4" s="193"/>
      <c r="I4" s="193"/>
      <c r="J4" s="193"/>
      <c r="K4" s="193"/>
    </row>
    <row r="5" spans="1:7" s="29" customFormat="1" ht="17.25" thickBot="1">
      <c r="A5" s="731" t="s">
        <v>14</v>
      </c>
      <c r="B5" s="731"/>
      <c r="C5" s="29" t="s">
        <v>16</v>
      </c>
      <c r="D5" s="29" t="s">
        <v>15</v>
      </c>
      <c r="E5" s="29" t="s">
        <v>16</v>
      </c>
      <c r="F5" s="29" t="s">
        <v>17</v>
      </c>
      <c r="G5" s="29" t="s">
        <v>18</v>
      </c>
    </row>
    <row r="6" spans="1:7" s="30" customFormat="1" ht="25.5" customHeight="1" thickTop="1">
      <c r="A6" s="726" t="s">
        <v>21</v>
      </c>
      <c r="B6" s="728" t="s">
        <v>10</v>
      </c>
      <c r="C6" s="728" t="s">
        <v>11</v>
      </c>
      <c r="D6" s="724" t="s">
        <v>69</v>
      </c>
      <c r="E6" s="724" t="s">
        <v>70</v>
      </c>
      <c r="F6" s="724" t="s">
        <v>71</v>
      </c>
      <c r="G6" s="722" t="s">
        <v>162</v>
      </c>
    </row>
    <row r="7" spans="1:7" s="30" customFormat="1" ht="25.5" customHeight="1" thickBot="1">
      <c r="A7" s="727"/>
      <c r="B7" s="729"/>
      <c r="C7" s="729"/>
      <c r="D7" s="725"/>
      <c r="E7" s="725"/>
      <c r="F7" s="725"/>
      <c r="G7" s="723"/>
    </row>
    <row r="8" spans="1:7" ht="18.75" thickTop="1">
      <c r="A8" s="446"/>
      <c r="B8" s="447" t="s">
        <v>227</v>
      </c>
      <c r="C8" s="448"/>
      <c r="D8" s="449"/>
      <c r="E8" s="448"/>
      <c r="F8" s="448"/>
      <c r="G8" s="450"/>
    </row>
    <row r="9" spans="1:7" s="31" customFormat="1" ht="34.5" customHeight="1">
      <c r="A9" s="458">
        <v>1</v>
      </c>
      <c r="B9" s="451" t="s">
        <v>170</v>
      </c>
      <c r="C9" s="448"/>
      <c r="D9" s="366">
        <f>'11. Tábla'!I55</f>
        <v>33197.175</v>
      </c>
      <c r="E9" s="366">
        <f>38436+76871</f>
        <v>115307</v>
      </c>
      <c r="F9" s="366">
        <v>38436</v>
      </c>
      <c r="G9" s="455">
        <v>38436</v>
      </c>
    </row>
    <row r="10" spans="1:7" s="186" customFormat="1" ht="25.5" customHeight="1" thickBot="1">
      <c r="A10" s="452"/>
      <c r="B10" s="453" t="s">
        <v>48</v>
      </c>
      <c r="C10" s="454" t="e">
        <f>SUM(#REF!,#REF!)</f>
        <v>#REF!</v>
      </c>
      <c r="D10" s="456">
        <f>SUM(D9:D9)</f>
        <v>33197.175</v>
      </c>
      <c r="E10" s="456">
        <f>SUM(E9:E9)</f>
        <v>115307</v>
      </c>
      <c r="F10" s="456">
        <f>SUM(F9:F9)</f>
        <v>38436</v>
      </c>
      <c r="G10" s="457">
        <f>SUM(G9:G9)</f>
        <v>38436</v>
      </c>
    </row>
    <row r="11" ht="18" thickTop="1">
      <c r="E11" s="28"/>
    </row>
    <row r="12" ht="17.25">
      <c r="E12" s="28"/>
    </row>
    <row r="13" ht="17.25">
      <c r="E13" s="28"/>
    </row>
    <row r="14" ht="17.25">
      <c r="E14" s="28"/>
    </row>
    <row r="15" ht="17.25">
      <c r="E15" s="28"/>
    </row>
    <row r="16" ht="17.25">
      <c r="E16" s="28"/>
    </row>
    <row r="17" spans="1:7" ht="16.5">
      <c r="A17" s="32"/>
      <c r="B17" s="25"/>
      <c r="C17" s="25"/>
      <c r="D17" s="25"/>
      <c r="E17" s="25"/>
      <c r="F17" s="25"/>
      <c r="G17" s="25"/>
    </row>
    <row r="18" ht="17.25">
      <c r="E18" s="28"/>
    </row>
    <row r="19" ht="17.25">
      <c r="E19" s="28"/>
    </row>
    <row r="20" ht="17.25">
      <c r="E20" s="28"/>
    </row>
    <row r="21" ht="17.25">
      <c r="E21" s="28"/>
    </row>
    <row r="22" ht="17.25">
      <c r="E22" s="28"/>
    </row>
    <row r="23" spans="1:3" s="28" customFormat="1" ht="17.25">
      <c r="A23" s="25"/>
      <c r="B23" s="32"/>
      <c r="C23" s="33"/>
    </row>
    <row r="24" spans="1:3" s="28" customFormat="1" ht="17.25">
      <c r="A24" s="25"/>
      <c r="B24" s="32"/>
      <c r="C24" s="33"/>
    </row>
    <row r="25" spans="1:3" s="28" customFormat="1" ht="17.25">
      <c r="A25" s="25"/>
      <c r="B25" s="32"/>
      <c r="C25" s="33"/>
    </row>
    <row r="26" spans="1:3" s="28" customFormat="1" ht="17.25">
      <c r="A26" s="25"/>
      <c r="B26" s="32"/>
      <c r="C26" s="33"/>
    </row>
    <row r="27" spans="1:3" s="28" customFormat="1" ht="17.25">
      <c r="A27" s="25"/>
      <c r="B27" s="32"/>
      <c r="C27" s="33"/>
    </row>
    <row r="28" spans="1:3" s="28" customFormat="1" ht="17.25">
      <c r="A28" s="25"/>
      <c r="B28" s="32"/>
      <c r="C28" s="33"/>
    </row>
  </sheetData>
  <sheetProtection/>
  <mergeCells count="13">
    <mergeCell ref="A3:G3"/>
    <mergeCell ref="A5:B5"/>
    <mergeCell ref="F6:F7"/>
    <mergeCell ref="A2:G2"/>
    <mergeCell ref="D4:E4"/>
    <mergeCell ref="F4:G4"/>
    <mergeCell ref="A1:H1"/>
    <mergeCell ref="G6:G7"/>
    <mergeCell ref="D6:D7"/>
    <mergeCell ref="E6:E7"/>
    <mergeCell ref="A6:A7"/>
    <mergeCell ref="B6:B7"/>
    <mergeCell ref="C6:C7"/>
  </mergeCells>
  <printOptions horizontalCentered="1"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view="pageBreakPreview" zoomScaleSheetLayoutView="100" zoomScalePageLayoutView="0" workbookViewId="0" topLeftCell="A7">
      <selection activeCell="K27" sqref="K27"/>
    </sheetView>
  </sheetViews>
  <sheetFormatPr defaultColWidth="9.00390625" defaultRowHeight="12.75"/>
  <cols>
    <col min="1" max="1" width="4.75390625" style="221" customWidth="1"/>
    <col min="2" max="2" width="4.75390625" style="218" customWidth="1"/>
    <col min="3" max="3" width="4.75390625" style="222" customWidth="1"/>
    <col min="4" max="4" width="50.75390625" style="223" customWidth="1"/>
    <col min="5" max="5" width="5.75390625" style="224" customWidth="1"/>
    <col min="6" max="10" width="15.75390625" style="219" customWidth="1"/>
    <col min="11" max="13" width="14.00390625" style="220" customWidth="1"/>
    <col min="14" max="16384" width="9.125" style="220" customWidth="1"/>
  </cols>
  <sheetData>
    <row r="1" spans="1:256" ht="16.5">
      <c r="A1" s="685" t="s">
        <v>290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 t="s">
        <v>233</v>
      </c>
      <c r="R1" s="685"/>
      <c r="S1" s="685"/>
      <c r="T1" s="685"/>
      <c r="U1" s="685"/>
      <c r="V1" s="685"/>
      <c r="W1" s="685"/>
      <c r="X1" s="685"/>
      <c r="Y1" s="685" t="s">
        <v>233</v>
      </c>
      <c r="Z1" s="685"/>
      <c r="AA1" s="685"/>
      <c r="AB1" s="685"/>
      <c r="AC1" s="685"/>
      <c r="AD1" s="685"/>
      <c r="AE1" s="685"/>
      <c r="AF1" s="685"/>
      <c r="AG1" s="685" t="s">
        <v>233</v>
      </c>
      <c r="AH1" s="685"/>
      <c r="AI1" s="685"/>
      <c r="AJ1" s="685"/>
      <c r="AK1" s="685"/>
      <c r="AL1" s="685"/>
      <c r="AM1" s="685"/>
      <c r="AN1" s="685"/>
      <c r="AO1" s="685" t="s">
        <v>233</v>
      </c>
      <c r="AP1" s="685"/>
      <c r="AQ1" s="685"/>
      <c r="AR1" s="685"/>
      <c r="AS1" s="685"/>
      <c r="AT1" s="685"/>
      <c r="AU1" s="685"/>
      <c r="AV1" s="685"/>
      <c r="AW1" s="685" t="s">
        <v>233</v>
      </c>
      <c r="AX1" s="685"/>
      <c r="AY1" s="685"/>
      <c r="AZ1" s="685"/>
      <c r="BA1" s="685"/>
      <c r="BB1" s="685"/>
      <c r="BC1" s="685"/>
      <c r="BD1" s="685"/>
      <c r="BE1" s="685" t="s">
        <v>233</v>
      </c>
      <c r="BF1" s="685"/>
      <c r="BG1" s="685"/>
      <c r="BH1" s="685"/>
      <c r="BI1" s="685"/>
      <c r="BJ1" s="685"/>
      <c r="BK1" s="685"/>
      <c r="BL1" s="685"/>
      <c r="BM1" s="685" t="s">
        <v>233</v>
      </c>
      <c r="BN1" s="685"/>
      <c r="BO1" s="685"/>
      <c r="BP1" s="685"/>
      <c r="BQ1" s="685"/>
      <c r="BR1" s="685"/>
      <c r="BS1" s="685"/>
      <c r="BT1" s="685"/>
      <c r="BU1" s="685" t="s">
        <v>233</v>
      </c>
      <c r="BV1" s="685"/>
      <c r="BW1" s="685"/>
      <c r="BX1" s="685"/>
      <c r="BY1" s="685"/>
      <c r="BZ1" s="685"/>
      <c r="CA1" s="685"/>
      <c r="CB1" s="685"/>
      <c r="CC1" s="685" t="s">
        <v>233</v>
      </c>
      <c r="CD1" s="685"/>
      <c r="CE1" s="685"/>
      <c r="CF1" s="685"/>
      <c r="CG1" s="685"/>
      <c r="CH1" s="685"/>
      <c r="CI1" s="685"/>
      <c r="CJ1" s="685"/>
      <c r="CK1" s="685" t="s">
        <v>233</v>
      </c>
      <c r="CL1" s="685"/>
      <c r="CM1" s="685"/>
      <c r="CN1" s="685"/>
      <c r="CO1" s="685"/>
      <c r="CP1" s="685"/>
      <c r="CQ1" s="685"/>
      <c r="CR1" s="685"/>
      <c r="CS1" s="685" t="s">
        <v>233</v>
      </c>
      <c r="CT1" s="685"/>
      <c r="CU1" s="685"/>
      <c r="CV1" s="685"/>
      <c r="CW1" s="685"/>
      <c r="CX1" s="685"/>
      <c r="CY1" s="685"/>
      <c r="CZ1" s="685"/>
      <c r="DA1" s="685" t="s">
        <v>233</v>
      </c>
      <c r="DB1" s="685"/>
      <c r="DC1" s="685"/>
      <c r="DD1" s="685"/>
      <c r="DE1" s="685"/>
      <c r="DF1" s="685"/>
      <c r="DG1" s="685"/>
      <c r="DH1" s="685"/>
      <c r="DI1" s="685" t="s">
        <v>233</v>
      </c>
      <c r="DJ1" s="685"/>
      <c r="DK1" s="685"/>
      <c r="DL1" s="685"/>
      <c r="DM1" s="685"/>
      <c r="DN1" s="685"/>
      <c r="DO1" s="685"/>
      <c r="DP1" s="685"/>
      <c r="DQ1" s="685" t="s">
        <v>233</v>
      </c>
      <c r="DR1" s="685"/>
      <c r="DS1" s="685"/>
      <c r="DT1" s="685"/>
      <c r="DU1" s="685"/>
      <c r="DV1" s="685"/>
      <c r="DW1" s="685"/>
      <c r="DX1" s="685"/>
      <c r="DY1" s="685" t="s">
        <v>233</v>
      </c>
      <c r="DZ1" s="685"/>
      <c r="EA1" s="685"/>
      <c r="EB1" s="685"/>
      <c r="EC1" s="685"/>
      <c r="ED1" s="685"/>
      <c r="EE1" s="685"/>
      <c r="EF1" s="685"/>
      <c r="EG1" s="685" t="s">
        <v>233</v>
      </c>
      <c r="EH1" s="685"/>
      <c r="EI1" s="685"/>
      <c r="EJ1" s="685"/>
      <c r="EK1" s="685"/>
      <c r="EL1" s="685"/>
      <c r="EM1" s="685"/>
      <c r="EN1" s="685"/>
      <c r="EO1" s="685" t="s">
        <v>233</v>
      </c>
      <c r="EP1" s="685"/>
      <c r="EQ1" s="685"/>
      <c r="ER1" s="685"/>
      <c r="ES1" s="685"/>
      <c r="ET1" s="685"/>
      <c r="EU1" s="685"/>
      <c r="EV1" s="685"/>
      <c r="EW1" s="685" t="s">
        <v>233</v>
      </c>
      <c r="EX1" s="685"/>
      <c r="EY1" s="685"/>
      <c r="EZ1" s="685"/>
      <c r="FA1" s="685"/>
      <c r="FB1" s="685"/>
      <c r="FC1" s="685"/>
      <c r="FD1" s="685"/>
      <c r="FE1" s="685" t="s">
        <v>233</v>
      </c>
      <c r="FF1" s="685"/>
      <c r="FG1" s="685"/>
      <c r="FH1" s="685"/>
      <c r="FI1" s="685"/>
      <c r="FJ1" s="685"/>
      <c r="FK1" s="685"/>
      <c r="FL1" s="685"/>
      <c r="FM1" s="685" t="s">
        <v>233</v>
      </c>
      <c r="FN1" s="685"/>
      <c r="FO1" s="685"/>
      <c r="FP1" s="685"/>
      <c r="FQ1" s="685"/>
      <c r="FR1" s="685"/>
      <c r="FS1" s="685"/>
      <c r="FT1" s="685"/>
      <c r="FU1" s="685" t="s">
        <v>233</v>
      </c>
      <c r="FV1" s="685"/>
      <c r="FW1" s="685"/>
      <c r="FX1" s="685"/>
      <c r="FY1" s="685"/>
      <c r="FZ1" s="685"/>
      <c r="GA1" s="685"/>
      <c r="GB1" s="685"/>
      <c r="GC1" s="685" t="s">
        <v>233</v>
      </c>
      <c r="GD1" s="685"/>
      <c r="GE1" s="685"/>
      <c r="GF1" s="685"/>
      <c r="GG1" s="685"/>
      <c r="GH1" s="685"/>
      <c r="GI1" s="685"/>
      <c r="GJ1" s="685"/>
      <c r="GK1" s="685" t="s">
        <v>233</v>
      </c>
      <c r="GL1" s="685"/>
      <c r="GM1" s="685"/>
      <c r="GN1" s="685"/>
      <c r="GO1" s="685"/>
      <c r="GP1" s="685"/>
      <c r="GQ1" s="685"/>
      <c r="GR1" s="685"/>
      <c r="GS1" s="685" t="s">
        <v>233</v>
      </c>
      <c r="GT1" s="685"/>
      <c r="GU1" s="685"/>
      <c r="GV1" s="685"/>
      <c r="GW1" s="685"/>
      <c r="GX1" s="685"/>
      <c r="GY1" s="685"/>
      <c r="GZ1" s="685"/>
      <c r="HA1" s="685" t="s">
        <v>233</v>
      </c>
      <c r="HB1" s="685"/>
      <c r="HC1" s="685"/>
      <c r="HD1" s="685"/>
      <c r="HE1" s="685"/>
      <c r="HF1" s="685"/>
      <c r="HG1" s="685"/>
      <c r="HH1" s="685"/>
      <c r="HI1" s="685" t="s">
        <v>233</v>
      </c>
      <c r="HJ1" s="685"/>
      <c r="HK1" s="685"/>
      <c r="HL1" s="685"/>
      <c r="HM1" s="685"/>
      <c r="HN1" s="685"/>
      <c r="HO1" s="685"/>
      <c r="HP1" s="685"/>
      <c r="HQ1" s="685" t="s">
        <v>233</v>
      </c>
      <c r="HR1" s="685"/>
      <c r="HS1" s="685"/>
      <c r="HT1" s="685"/>
      <c r="HU1" s="685"/>
      <c r="HV1" s="685"/>
      <c r="HW1" s="685"/>
      <c r="HX1" s="685"/>
      <c r="HY1" s="685" t="s">
        <v>233</v>
      </c>
      <c r="HZ1" s="685"/>
      <c r="IA1" s="685"/>
      <c r="IB1" s="685"/>
      <c r="IC1" s="685"/>
      <c r="ID1" s="685"/>
      <c r="IE1" s="685"/>
      <c r="IF1" s="685"/>
      <c r="IG1" s="685" t="s">
        <v>233</v>
      </c>
      <c r="IH1" s="685"/>
      <c r="II1" s="685"/>
      <c r="IJ1" s="685"/>
      <c r="IK1" s="685"/>
      <c r="IL1" s="685"/>
      <c r="IM1" s="685"/>
      <c r="IN1" s="685"/>
      <c r="IO1" s="685" t="s">
        <v>233</v>
      </c>
      <c r="IP1" s="685"/>
      <c r="IQ1" s="685"/>
      <c r="IR1" s="685"/>
      <c r="IS1" s="685"/>
      <c r="IT1" s="685"/>
      <c r="IU1" s="685"/>
      <c r="IV1" s="685"/>
    </row>
    <row r="2" spans="2:10" ht="34.5" customHeight="1">
      <c r="B2" s="732" t="s">
        <v>222</v>
      </c>
      <c r="C2" s="732"/>
      <c r="D2" s="732"/>
      <c r="E2" s="732"/>
      <c r="F2" s="732"/>
      <c r="G2" s="732"/>
      <c r="H2" s="732"/>
      <c r="I2" s="732"/>
      <c r="J2" s="732"/>
    </row>
    <row r="3" spans="2:10" ht="34.5" customHeight="1">
      <c r="B3" s="732" t="s">
        <v>159</v>
      </c>
      <c r="C3" s="732"/>
      <c r="D3" s="732"/>
      <c r="E3" s="732"/>
      <c r="F3" s="732"/>
      <c r="G3" s="732"/>
      <c r="H3" s="732"/>
      <c r="I3" s="732"/>
      <c r="J3" s="732"/>
    </row>
    <row r="4" ht="16.5">
      <c r="J4" s="225" t="s">
        <v>9</v>
      </c>
    </row>
    <row r="5" spans="1:10" s="230" customFormat="1" ht="18" thickBot="1">
      <c r="A5" s="221"/>
      <c r="B5" s="226" t="s">
        <v>14</v>
      </c>
      <c r="C5" s="227" t="s">
        <v>15</v>
      </c>
      <c r="D5" s="228" t="s">
        <v>16</v>
      </c>
      <c r="E5" s="228"/>
      <c r="F5" s="228" t="s">
        <v>17</v>
      </c>
      <c r="G5" s="228" t="s">
        <v>18</v>
      </c>
      <c r="H5" s="228" t="s">
        <v>19</v>
      </c>
      <c r="I5" s="229" t="s">
        <v>20</v>
      </c>
      <c r="J5" s="228" t="s">
        <v>88</v>
      </c>
    </row>
    <row r="6" spans="1:10" s="230" customFormat="1" ht="75" customHeight="1" thickTop="1">
      <c r="A6" s="221"/>
      <c r="B6" s="496" t="s">
        <v>61</v>
      </c>
      <c r="C6" s="497" t="s">
        <v>37</v>
      </c>
      <c r="D6" s="498" t="s">
        <v>10</v>
      </c>
      <c r="E6" s="499" t="s">
        <v>73</v>
      </c>
      <c r="F6" s="500" t="s">
        <v>49</v>
      </c>
      <c r="G6" s="501" t="s">
        <v>148</v>
      </c>
      <c r="H6" s="500" t="s">
        <v>255</v>
      </c>
      <c r="I6" s="500" t="s">
        <v>69</v>
      </c>
      <c r="J6" s="502" t="s">
        <v>147</v>
      </c>
    </row>
    <row r="7" spans="1:10" s="232" customFormat="1" ht="25.5" customHeight="1">
      <c r="A7" s="218"/>
      <c r="B7" s="503"/>
      <c r="C7" s="369"/>
      <c r="D7" s="514" t="s">
        <v>249</v>
      </c>
      <c r="E7" s="370" t="s">
        <v>72</v>
      </c>
      <c r="F7" s="379">
        <v>3409826.155</v>
      </c>
      <c r="G7" s="379">
        <v>1937502</v>
      </c>
      <c r="H7" s="379">
        <v>1261617</v>
      </c>
      <c r="I7" s="379">
        <f>210707.155+1</f>
        <v>210708.155</v>
      </c>
      <c r="J7" s="504">
        <v>0</v>
      </c>
    </row>
    <row r="8" spans="1:10" s="616" customFormat="1" ht="25.5" customHeight="1">
      <c r="A8" s="218"/>
      <c r="B8" s="503"/>
      <c r="C8" s="369"/>
      <c r="D8" s="486" t="s">
        <v>262</v>
      </c>
      <c r="E8" s="370"/>
      <c r="F8" s="379"/>
      <c r="G8" s="379"/>
      <c r="H8" s="379"/>
      <c r="I8" s="379">
        <v>31733.760000000002</v>
      </c>
      <c r="J8" s="504">
        <v>0</v>
      </c>
    </row>
    <row r="9" spans="1:10" s="232" customFormat="1" ht="25.5" customHeight="1">
      <c r="A9" s="218"/>
      <c r="B9" s="503"/>
      <c r="C9" s="369"/>
      <c r="D9" s="505" t="s">
        <v>274</v>
      </c>
      <c r="E9" s="370"/>
      <c r="F9" s="379"/>
      <c r="G9" s="379"/>
      <c r="H9" s="379"/>
      <c r="I9" s="379">
        <v>31733.760000000002</v>
      </c>
      <c r="J9" s="504">
        <v>0</v>
      </c>
    </row>
    <row r="10" spans="1:10" s="232" customFormat="1" ht="25.5" customHeight="1">
      <c r="A10" s="218"/>
      <c r="B10" s="503"/>
      <c r="C10" s="369"/>
      <c r="D10" s="486" t="s">
        <v>245</v>
      </c>
      <c r="E10" s="370"/>
      <c r="F10" s="379"/>
      <c r="G10" s="379"/>
      <c r="H10" s="379"/>
      <c r="I10" s="379">
        <f>I11-I8</f>
        <v>0</v>
      </c>
      <c r="J10" s="504">
        <f>J11-J7</f>
        <v>0</v>
      </c>
    </row>
    <row r="11" spans="1:10" s="232" customFormat="1" ht="25.5" customHeight="1">
      <c r="A11" s="218"/>
      <c r="B11" s="503"/>
      <c r="C11" s="369"/>
      <c r="D11" s="505" t="s">
        <v>287</v>
      </c>
      <c r="E11" s="370"/>
      <c r="F11" s="379"/>
      <c r="G11" s="379"/>
      <c r="H11" s="379"/>
      <c r="I11" s="379">
        <f>'11. Tábla'!I75</f>
        <v>31733.760000000002</v>
      </c>
      <c r="J11" s="504">
        <v>0</v>
      </c>
    </row>
    <row r="12" spans="1:10" s="231" customFormat="1" ht="16.5">
      <c r="A12" s="222"/>
      <c r="B12" s="503"/>
      <c r="C12" s="371"/>
      <c r="D12" s="514" t="s">
        <v>250</v>
      </c>
      <c r="E12" s="370" t="s">
        <v>72</v>
      </c>
      <c r="F12" s="379">
        <f>I16</f>
        <v>2756088.738</v>
      </c>
      <c r="G12" s="372">
        <v>0</v>
      </c>
      <c r="H12" s="373">
        <v>0</v>
      </c>
      <c r="I12" s="374">
        <v>1760150.15</v>
      </c>
      <c r="J12" s="506">
        <v>0</v>
      </c>
    </row>
    <row r="13" spans="1:10" s="232" customFormat="1" ht="25.5" customHeight="1">
      <c r="A13" s="218"/>
      <c r="B13" s="503"/>
      <c r="C13" s="369"/>
      <c r="D13" s="505" t="s">
        <v>262</v>
      </c>
      <c r="E13" s="370"/>
      <c r="F13" s="379"/>
      <c r="G13" s="379">
        <v>0</v>
      </c>
      <c r="H13" s="379">
        <v>0</v>
      </c>
      <c r="I13" s="374">
        <v>2373560</v>
      </c>
      <c r="J13" s="504">
        <v>0</v>
      </c>
    </row>
    <row r="14" spans="1:10" s="232" customFormat="1" ht="25.5" customHeight="1">
      <c r="A14" s="218"/>
      <c r="B14" s="503"/>
      <c r="C14" s="369"/>
      <c r="D14" s="505" t="s">
        <v>274</v>
      </c>
      <c r="E14" s="370"/>
      <c r="F14" s="379"/>
      <c r="G14" s="379">
        <v>0</v>
      </c>
      <c r="H14" s="379">
        <v>0</v>
      </c>
      <c r="I14" s="374">
        <v>2373560.15</v>
      </c>
      <c r="J14" s="504">
        <v>0</v>
      </c>
    </row>
    <row r="15" spans="1:10" s="232" customFormat="1" ht="25.5" customHeight="1">
      <c r="A15" s="218"/>
      <c r="B15" s="503"/>
      <c r="C15" s="369"/>
      <c r="D15" s="486" t="s">
        <v>245</v>
      </c>
      <c r="E15" s="370"/>
      <c r="F15" s="379"/>
      <c r="G15" s="379">
        <f>G16-G12</f>
        <v>0</v>
      </c>
      <c r="H15" s="379">
        <f>H16-H12</f>
        <v>0</v>
      </c>
      <c r="I15" s="379">
        <f>I16-I14</f>
        <v>382528.588</v>
      </c>
      <c r="J15" s="504">
        <f>J16-J12</f>
        <v>0</v>
      </c>
    </row>
    <row r="16" spans="1:10" s="232" customFormat="1" ht="25.5" customHeight="1">
      <c r="A16" s="218"/>
      <c r="B16" s="503"/>
      <c r="C16" s="369"/>
      <c r="D16" s="505" t="s">
        <v>287</v>
      </c>
      <c r="E16" s="370"/>
      <c r="F16" s="379"/>
      <c r="G16" s="379">
        <v>0</v>
      </c>
      <c r="H16" s="379">
        <v>0</v>
      </c>
      <c r="I16" s="374">
        <f>'11. Tábla'!I79</f>
        <v>2756088.738</v>
      </c>
      <c r="J16" s="504">
        <v>0</v>
      </c>
    </row>
    <row r="17" spans="1:10" s="231" customFormat="1" ht="16.5">
      <c r="A17" s="222"/>
      <c r="B17" s="503"/>
      <c r="C17" s="371"/>
      <c r="D17" s="514" t="s">
        <v>251</v>
      </c>
      <c r="E17" s="370" t="s">
        <v>72</v>
      </c>
      <c r="F17" s="379">
        <f>I21+J21</f>
        <v>126859.07</v>
      </c>
      <c r="G17" s="372">
        <v>0</v>
      </c>
      <c r="H17" s="373">
        <v>0</v>
      </c>
      <c r="I17" s="374">
        <v>144799</v>
      </c>
      <c r="J17" s="506"/>
    </row>
    <row r="18" spans="1:10" s="231" customFormat="1" ht="16.5">
      <c r="A18" s="222"/>
      <c r="B18" s="503"/>
      <c r="C18" s="371"/>
      <c r="D18" s="505" t="s">
        <v>262</v>
      </c>
      <c r="E18" s="370"/>
      <c r="F18" s="379"/>
      <c r="G18" s="372">
        <v>0</v>
      </c>
      <c r="H18" s="373">
        <v>0</v>
      </c>
      <c r="I18" s="374">
        <v>144799</v>
      </c>
      <c r="J18" s="506">
        <v>0</v>
      </c>
    </row>
    <row r="19" spans="1:10" s="231" customFormat="1" ht="16.5">
      <c r="A19" s="222"/>
      <c r="B19" s="503"/>
      <c r="C19" s="371"/>
      <c r="D19" s="505" t="s">
        <v>274</v>
      </c>
      <c r="E19" s="370"/>
      <c r="F19" s="379"/>
      <c r="G19" s="372">
        <v>0</v>
      </c>
      <c r="H19" s="373">
        <v>0</v>
      </c>
      <c r="I19" s="374">
        <v>127175.53</v>
      </c>
      <c r="J19" s="506">
        <v>0</v>
      </c>
    </row>
    <row r="20" spans="1:10" s="231" customFormat="1" ht="16.5">
      <c r="A20" s="222"/>
      <c r="B20" s="503"/>
      <c r="C20" s="371"/>
      <c r="D20" s="486" t="s">
        <v>245</v>
      </c>
      <c r="E20" s="370"/>
      <c r="F20" s="373"/>
      <c r="G20" s="373">
        <f>G21-+G17</f>
        <v>0</v>
      </c>
      <c r="H20" s="373">
        <f>H21-+H17</f>
        <v>0</v>
      </c>
      <c r="I20" s="373">
        <f>I21-I19</f>
        <v>-74291.45999999999</v>
      </c>
      <c r="J20" s="506">
        <f>J21-+J17</f>
        <v>73975</v>
      </c>
    </row>
    <row r="21" spans="1:10" s="231" customFormat="1" ht="16.5">
      <c r="A21" s="222"/>
      <c r="B21" s="503"/>
      <c r="C21" s="371"/>
      <c r="D21" s="505" t="s">
        <v>287</v>
      </c>
      <c r="E21" s="370"/>
      <c r="F21" s="379"/>
      <c r="G21" s="372">
        <v>0</v>
      </c>
      <c r="H21" s="373">
        <v>0</v>
      </c>
      <c r="I21" s="374">
        <f>'11. Tábla'!I17</f>
        <v>52884.07</v>
      </c>
      <c r="J21" s="506">
        <v>73975</v>
      </c>
    </row>
    <row r="22" spans="1:10" ht="16.5" hidden="1">
      <c r="A22" s="222">
        <v>166</v>
      </c>
      <c r="B22" s="503"/>
      <c r="C22" s="375"/>
      <c r="D22" s="376"/>
      <c r="E22" s="377"/>
      <c r="F22" s="378">
        <v>4964663</v>
      </c>
      <c r="G22" s="378">
        <v>825340</v>
      </c>
      <c r="H22" s="378">
        <v>1807445</v>
      </c>
      <c r="I22" s="378"/>
      <c r="J22" s="507">
        <v>728849</v>
      </c>
    </row>
    <row r="23" spans="2:10" ht="17.25" thickBot="1">
      <c r="B23" s="508" t="s">
        <v>74</v>
      </c>
      <c r="C23" s="509"/>
      <c r="D23" s="510"/>
      <c r="E23" s="511"/>
      <c r="F23" s="512"/>
      <c r="G23" s="512"/>
      <c r="H23" s="512"/>
      <c r="I23" s="512"/>
      <c r="J23" s="513"/>
    </row>
    <row r="24" spans="2:4" ht="17.25" thickTop="1">
      <c r="B24" s="201" t="s">
        <v>122</v>
      </c>
      <c r="C24" s="202"/>
      <c r="D24" s="74"/>
    </row>
    <row r="25" spans="2:4" ht="16.5">
      <c r="B25" s="201" t="s">
        <v>123</v>
      </c>
      <c r="C25" s="202"/>
      <c r="D25" s="74"/>
    </row>
  </sheetData>
  <sheetProtection/>
  <mergeCells count="34">
    <mergeCell ref="B2:J2"/>
    <mergeCell ref="B3:J3"/>
    <mergeCell ref="A1:H1"/>
    <mergeCell ref="I1:P1"/>
    <mergeCell ref="Q1:X1"/>
    <mergeCell ref="Y1:AF1"/>
    <mergeCell ref="AG1:AN1"/>
    <mergeCell ref="AO1:AV1"/>
    <mergeCell ref="AW1:BD1"/>
    <mergeCell ref="BE1:BL1"/>
    <mergeCell ref="BM1:BT1"/>
    <mergeCell ref="BU1:CB1"/>
    <mergeCell ref="CC1:CJ1"/>
    <mergeCell ref="CK1:CR1"/>
    <mergeCell ref="CS1:CZ1"/>
    <mergeCell ref="DA1:DH1"/>
    <mergeCell ref="DI1:DP1"/>
    <mergeCell ref="HA1:HH1"/>
    <mergeCell ref="DQ1:DX1"/>
    <mergeCell ref="DY1:EF1"/>
    <mergeCell ref="EG1:EN1"/>
    <mergeCell ref="EO1:EV1"/>
    <mergeCell ref="EW1:FD1"/>
    <mergeCell ref="FE1:FL1"/>
    <mergeCell ref="HI1:HP1"/>
    <mergeCell ref="HQ1:HX1"/>
    <mergeCell ref="HY1:IF1"/>
    <mergeCell ref="IG1:IN1"/>
    <mergeCell ref="IO1:IV1"/>
    <mergeCell ref="FM1:FT1"/>
    <mergeCell ref="FU1:GB1"/>
    <mergeCell ref="GC1:GJ1"/>
    <mergeCell ref="GK1:GR1"/>
    <mergeCell ref="GS1:GZ1"/>
  </mergeCells>
  <printOptions horizontalCentered="1"/>
  <pageMargins left="0.1968503937007874" right="0.1968503937007874" top="0.5905511811023623" bottom="0.3937007874015748" header="0.5118110236220472" footer="0.5118110236220472"/>
  <pageSetup fitToHeight="5" fitToWidth="1" horizontalDpi="600" verticalDpi="600" orientation="portrait" paperSize="9" scale="67" r:id="rId1"/>
  <colBreaks count="1" manualBreakCount="1">
    <brk id="3" max="17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view="pageBreakPreview" zoomScaleSheetLayoutView="100" zoomScalePageLayoutView="0" workbookViewId="0" topLeftCell="A1">
      <selection activeCell="K8" sqref="K8"/>
    </sheetView>
  </sheetViews>
  <sheetFormatPr defaultColWidth="9.00390625" defaultRowHeight="12.75"/>
  <cols>
    <col min="1" max="3" width="4.75390625" style="617" customWidth="1"/>
    <col min="4" max="4" width="50.75390625" style="620" customWidth="1"/>
    <col min="5" max="5" width="5.75390625" style="621" customWidth="1"/>
    <col min="6" max="7" width="15.75390625" style="622" customWidth="1"/>
    <col min="8" max="11" width="15.75390625" style="634" customWidth="1"/>
    <col min="12" max="12" width="15.75390625" style="622" customWidth="1"/>
    <col min="13" max="16384" width="9.125" style="619" customWidth="1"/>
  </cols>
  <sheetData>
    <row r="1" spans="1:12" s="618" customFormat="1" ht="21.75" customHeight="1">
      <c r="A1" s="617"/>
      <c r="B1" s="685" t="s">
        <v>291</v>
      </c>
      <c r="C1" s="685"/>
      <c r="D1" s="685"/>
      <c r="E1" s="685"/>
      <c r="F1" s="685"/>
      <c r="G1" s="685"/>
      <c r="H1" s="685"/>
      <c r="I1" s="685"/>
      <c r="J1" s="685"/>
      <c r="K1" s="685"/>
      <c r="L1" s="685"/>
    </row>
    <row r="2" spans="2:12" ht="33" customHeight="1">
      <c r="B2" s="733" t="s">
        <v>222</v>
      </c>
      <c r="C2" s="733"/>
      <c r="D2" s="733"/>
      <c r="E2" s="733"/>
      <c r="F2" s="733"/>
      <c r="G2" s="733"/>
      <c r="H2" s="733"/>
      <c r="I2" s="733"/>
      <c r="J2" s="733"/>
      <c r="K2" s="733"/>
      <c r="L2" s="733"/>
    </row>
    <row r="3" spans="2:12" ht="33" customHeight="1">
      <c r="B3" s="733" t="s">
        <v>266</v>
      </c>
      <c r="C3" s="733"/>
      <c r="D3" s="733"/>
      <c r="E3" s="733"/>
      <c r="F3" s="733"/>
      <c r="G3" s="733"/>
      <c r="H3" s="733"/>
      <c r="I3" s="733"/>
      <c r="J3" s="733"/>
      <c r="K3" s="733"/>
      <c r="L3" s="733"/>
    </row>
    <row r="4" spans="8:12" ht="16.5">
      <c r="H4" s="734" t="s">
        <v>9</v>
      </c>
      <c r="I4" s="734"/>
      <c r="J4" s="734"/>
      <c r="K4" s="734"/>
      <c r="L4" s="734"/>
    </row>
    <row r="5" spans="1:12" s="625" customFormat="1" ht="18" thickBot="1">
      <c r="A5" s="617"/>
      <c r="B5" s="617" t="s">
        <v>14</v>
      </c>
      <c r="C5" s="617" t="s">
        <v>15</v>
      </c>
      <c r="D5" s="621" t="s">
        <v>16</v>
      </c>
      <c r="E5" s="621" t="s">
        <v>17</v>
      </c>
      <c r="F5" s="623" t="s">
        <v>18</v>
      </c>
      <c r="G5" s="623" t="s">
        <v>19</v>
      </c>
      <c r="H5" s="624" t="s">
        <v>20</v>
      </c>
      <c r="I5" s="624"/>
      <c r="J5" s="624"/>
      <c r="K5" s="624"/>
      <c r="L5" s="623" t="s">
        <v>140</v>
      </c>
    </row>
    <row r="6" spans="2:12" ht="75" customHeight="1" thickBot="1">
      <c r="B6" s="626" t="s">
        <v>61</v>
      </c>
      <c r="C6" s="627" t="s">
        <v>37</v>
      </c>
      <c r="D6" s="628" t="s">
        <v>10</v>
      </c>
      <c r="E6" s="629" t="s">
        <v>73</v>
      </c>
      <c r="F6" s="630" t="s">
        <v>49</v>
      </c>
      <c r="G6" s="630" t="s">
        <v>267</v>
      </c>
      <c r="H6" s="630" t="s">
        <v>269</v>
      </c>
      <c r="I6" s="630" t="s">
        <v>292</v>
      </c>
      <c r="J6" s="630" t="s">
        <v>118</v>
      </c>
      <c r="K6" s="630" t="s">
        <v>293</v>
      </c>
      <c r="L6" s="631" t="s">
        <v>147</v>
      </c>
    </row>
    <row r="7" spans="1:12" ht="25.5" customHeight="1">
      <c r="A7" s="625">
        <v>1</v>
      </c>
      <c r="B7" s="632">
        <v>1</v>
      </c>
      <c r="D7" s="633" t="s">
        <v>276</v>
      </c>
      <c r="L7" s="635"/>
    </row>
    <row r="8" spans="1:12" ht="33">
      <c r="A8" s="617">
        <v>2</v>
      </c>
      <c r="B8" s="636"/>
      <c r="C8" s="637">
        <v>1</v>
      </c>
      <c r="D8" s="638" t="s">
        <v>275</v>
      </c>
      <c r="E8" s="639" t="s">
        <v>72</v>
      </c>
      <c r="F8" s="640">
        <v>0</v>
      </c>
      <c r="G8" s="640">
        <v>0</v>
      </c>
      <c r="H8" s="640">
        <v>0</v>
      </c>
      <c r="I8" s="666">
        <f>'11. Tábla'!I73</f>
        <v>17622.545400000003</v>
      </c>
      <c r="J8" s="666">
        <f>K8-I8</f>
        <v>0</v>
      </c>
      <c r="K8" s="667">
        <f>'11. Tábla'!I73</f>
        <v>17622.545400000003</v>
      </c>
      <c r="L8" s="641">
        <v>0</v>
      </c>
    </row>
    <row r="9" spans="1:12" s="643" customFormat="1" ht="30" customHeight="1" thickBot="1">
      <c r="A9" s="29"/>
      <c r="B9" s="644"/>
      <c r="C9" s="645"/>
      <c r="D9" s="646" t="s">
        <v>268</v>
      </c>
      <c r="E9" s="647"/>
      <c r="F9" s="648">
        <f>F8</f>
        <v>0</v>
      </c>
      <c r="G9" s="648">
        <f>G8</f>
        <v>0</v>
      </c>
      <c r="H9" s="648">
        <f>H8</f>
        <v>0</v>
      </c>
      <c r="I9" s="648">
        <f>I8</f>
        <v>17622.545400000003</v>
      </c>
      <c r="J9" s="666">
        <f>K9-I9</f>
        <v>0</v>
      </c>
      <c r="K9" s="648">
        <f>K8</f>
        <v>17622.545400000003</v>
      </c>
      <c r="L9" s="648">
        <f>L8</f>
        <v>0</v>
      </c>
    </row>
    <row r="10" spans="1:12" s="642" customFormat="1" ht="30" customHeight="1">
      <c r="A10" s="625"/>
      <c r="B10" s="198" t="s">
        <v>74</v>
      </c>
      <c r="C10" s="199"/>
      <c r="D10" s="200"/>
      <c r="E10" s="621"/>
      <c r="F10" s="649"/>
      <c r="G10" s="649"/>
      <c r="H10" s="650"/>
      <c r="I10" s="650"/>
      <c r="J10" s="650"/>
      <c r="K10" s="650"/>
      <c r="L10" s="649"/>
    </row>
    <row r="11" spans="2:4" ht="17.25">
      <c r="B11" s="201" t="s">
        <v>122</v>
      </c>
      <c r="C11" s="202"/>
      <c r="D11" s="74"/>
    </row>
    <row r="12" spans="2:4" ht="17.25">
      <c r="B12" s="201" t="s">
        <v>123</v>
      </c>
      <c r="C12" s="202"/>
      <c r="D12" s="74"/>
    </row>
  </sheetData>
  <sheetProtection/>
  <mergeCells count="4">
    <mergeCell ref="B2:L2"/>
    <mergeCell ref="B3:L3"/>
    <mergeCell ref="H4:L4"/>
    <mergeCell ref="B1:L1"/>
  </mergeCells>
  <printOptions horizontalCentered="1"/>
  <pageMargins left="0" right="0" top="0.7874015748031497" bottom="0.7874015748031497" header="0.5118110236220472" footer="0.5118110236220472"/>
  <pageSetup fitToHeight="3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view="pageBreakPreview" zoomScaleSheetLayoutView="100" zoomScalePageLayoutView="0" workbookViewId="0" topLeftCell="A1">
      <selection activeCell="L10" sqref="L10"/>
    </sheetView>
  </sheetViews>
  <sheetFormatPr defaultColWidth="9.00390625" defaultRowHeight="12.75"/>
  <cols>
    <col min="1" max="1" width="4.75390625" style="203" customWidth="1"/>
    <col min="2" max="2" width="4.75390625" style="206" customWidth="1"/>
    <col min="3" max="3" width="4.75390625" style="207" customWidth="1"/>
    <col min="4" max="4" width="50.75390625" style="208" customWidth="1"/>
    <col min="5" max="5" width="5.75390625" style="209" customWidth="1"/>
    <col min="6" max="10" width="15.75390625" style="204" customWidth="1"/>
    <col min="11" max="13" width="14.00390625" style="205" customWidth="1"/>
    <col min="14" max="16384" width="9.125" style="205" customWidth="1"/>
  </cols>
  <sheetData>
    <row r="1" spans="1:256" s="220" customFormat="1" ht="16.5">
      <c r="A1" s="685" t="s">
        <v>296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 t="s">
        <v>233</v>
      </c>
      <c r="R1" s="685"/>
      <c r="S1" s="685"/>
      <c r="T1" s="685"/>
      <c r="U1" s="685"/>
      <c r="V1" s="685"/>
      <c r="W1" s="685"/>
      <c r="X1" s="685"/>
      <c r="Y1" s="685" t="s">
        <v>233</v>
      </c>
      <c r="Z1" s="685"/>
      <c r="AA1" s="685"/>
      <c r="AB1" s="685"/>
      <c r="AC1" s="685"/>
      <c r="AD1" s="685"/>
      <c r="AE1" s="685"/>
      <c r="AF1" s="685"/>
      <c r="AG1" s="685" t="s">
        <v>233</v>
      </c>
      <c r="AH1" s="685"/>
      <c r="AI1" s="685"/>
      <c r="AJ1" s="685"/>
      <c r="AK1" s="685"/>
      <c r="AL1" s="685"/>
      <c r="AM1" s="685"/>
      <c r="AN1" s="685"/>
      <c r="AO1" s="685" t="s">
        <v>233</v>
      </c>
      <c r="AP1" s="685"/>
      <c r="AQ1" s="685"/>
      <c r="AR1" s="685"/>
      <c r="AS1" s="685"/>
      <c r="AT1" s="685"/>
      <c r="AU1" s="685"/>
      <c r="AV1" s="685"/>
      <c r="AW1" s="685" t="s">
        <v>233</v>
      </c>
      <c r="AX1" s="685"/>
      <c r="AY1" s="685"/>
      <c r="AZ1" s="685"/>
      <c r="BA1" s="685"/>
      <c r="BB1" s="685"/>
      <c r="BC1" s="685"/>
      <c r="BD1" s="685"/>
      <c r="BE1" s="685" t="s">
        <v>233</v>
      </c>
      <c r="BF1" s="685"/>
      <c r="BG1" s="685"/>
      <c r="BH1" s="685"/>
      <c r="BI1" s="685"/>
      <c r="BJ1" s="685"/>
      <c r="BK1" s="685"/>
      <c r="BL1" s="685"/>
      <c r="BM1" s="685" t="s">
        <v>233</v>
      </c>
      <c r="BN1" s="685"/>
      <c r="BO1" s="685"/>
      <c r="BP1" s="685"/>
      <c r="BQ1" s="685"/>
      <c r="BR1" s="685"/>
      <c r="BS1" s="685"/>
      <c r="BT1" s="685"/>
      <c r="BU1" s="685" t="s">
        <v>233</v>
      </c>
      <c r="BV1" s="685"/>
      <c r="BW1" s="685"/>
      <c r="BX1" s="685"/>
      <c r="BY1" s="685"/>
      <c r="BZ1" s="685"/>
      <c r="CA1" s="685"/>
      <c r="CB1" s="685"/>
      <c r="CC1" s="685" t="s">
        <v>233</v>
      </c>
      <c r="CD1" s="685"/>
      <c r="CE1" s="685"/>
      <c r="CF1" s="685"/>
      <c r="CG1" s="685"/>
      <c r="CH1" s="685"/>
      <c r="CI1" s="685"/>
      <c r="CJ1" s="685"/>
      <c r="CK1" s="685" t="s">
        <v>233</v>
      </c>
      <c r="CL1" s="685"/>
      <c r="CM1" s="685"/>
      <c r="CN1" s="685"/>
      <c r="CO1" s="685"/>
      <c r="CP1" s="685"/>
      <c r="CQ1" s="685"/>
      <c r="CR1" s="685"/>
      <c r="CS1" s="685" t="s">
        <v>233</v>
      </c>
      <c r="CT1" s="685"/>
      <c r="CU1" s="685"/>
      <c r="CV1" s="685"/>
      <c r="CW1" s="685"/>
      <c r="CX1" s="685"/>
      <c r="CY1" s="685"/>
      <c r="CZ1" s="685"/>
      <c r="DA1" s="685" t="s">
        <v>233</v>
      </c>
      <c r="DB1" s="685"/>
      <c r="DC1" s="685"/>
      <c r="DD1" s="685"/>
      <c r="DE1" s="685"/>
      <c r="DF1" s="685"/>
      <c r="DG1" s="685"/>
      <c r="DH1" s="685"/>
      <c r="DI1" s="685" t="s">
        <v>233</v>
      </c>
      <c r="DJ1" s="685"/>
      <c r="DK1" s="685"/>
      <c r="DL1" s="685"/>
      <c r="DM1" s="685"/>
      <c r="DN1" s="685"/>
      <c r="DO1" s="685"/>
      <c r="DP1" s="685"/>
      <c r="DQ1" s="685" t="s">
        <v>233</v>
      </c>
      <c r="DR1" s="685"/>
      <c r="DS1" s="685"/>
      <c r="DT1" s="685"/>
      <c r="DU1" s="685"/>
      <c r="DV1" s="685"/>
      <c r="DW1" s="685"/>
      <c r="DX1" s="685"/>
      <c r="DY1" s="685" t="s">
        <v>233</v>
      </c>
      <c r="DZ1" s="685"/>
      <c r="EA1" s="685"/>
      <c r="EB1" s="685"/>
      <c r="EC1" s="685"/>
      <c r="ED1" s="685"/>
      <c r="EE1" s="685"/>
      <c r="EF1" s="685"/>
      <c r="EG1" s="685" t="s">
        <v>233</v>
      </c>
      <c r="EH1" s="685"/>
      <c r="EI1" s="685"/>
      <c r="EJ1" s="685"/>
      <c r="EK1" s="685"/>
      <c r="EL1" s="685"/>
      <c r="EM1" s="685"/>
      <c r="EN1" s="685"/>
      <c r="EO1" s="685" t="s">
        <v>233</v>
      </c>
      <c r="EP1" s="685"/>
      <c r="EQ1" s="685"/>
      <c r="ER1" s="685"/>
      <c r="ES1" s="685"/>
      <c r="ET1" s="685"/>
      <c r="EU1" s="685"/>
      <c r="EV1" s="685"/>
      <c r="EW1" s="685" t="s">
        <v>233</v>
      </c>
      <c r="EX1" s="685"/>
      <c r="EY1" s="685"/>
      <c r="EZ1" s="685"/>
      <c r="FA1" s="685"/>
      <c r="FB1" s="685"/>
      <c r="FC1" s="685"/>
      <c r="FD1" s="685"/>
      <c r="FE1" s="685" t="s">
        <v>233</v>
      </c>
      <c r="FF1" s="685"/>
      <c r="FG1" s="685"/>
      <c r="FH1" s="685"/>
      <c r="FI1" s="685"/>
      <c r="FJ1" s="685"/>
      <c r="FK1" s="685"/>
      <c r="FL1" s="685"/>
      <c r="FM1" s="685" t="s">
        <v>233</v>
      </c>
      <c r="FN1" s="685"/>
      <c r="FO1" s="685"/>
      <c r="FP1" s="685"/>
      <c r="FQ1" s="685"/>
      <c r="FR1" s="685"/>
      <c r="FS1" s="685"/>
      <c r="FT1" s="685"/>
      <c r="FU1" s="685" t="s">
        <v>233</v>
      </c>
      <c r="FV1" s="685"/>
      <c r="FW1" s="685"/>
      <c r="FX1" s="685"/>
      <c r="FY1" s="685"/>
      <c r="FZ1" s="685"/>
      <c r="GA1" s="685"/>
      <c r="GB1" s="685"/>
      <c r="GC1" s="685" t="s">
        <v>233</v>
      </c>
      <c r="GD1" s="685"/>
      <c r="GE1" s="685"/>
      <c r="GF1" s="685"/>
      <c r="GG1" s="685"/>
      <c r="GH1" s="685"/>
      <c r="GI1" s="685"/>
      <c r="GJ1" s="685"/>
      <c r="GK1" s="685" t="s">
        <v>233</v>
      </c>
      <c r="GL1" s="685"/>
      <c r="GM1" s="685"/>
      <c r="GN1" s="685"/>
      <c r="GO1" s="685"/>
      <c r="GP1" s="685"/>
      <c r="GQ1" s="685"/>
      <c r="GR1" s="685"/>
      <c r="GS1" s="685" t="s">
        <v>233</v>
      </c>
      <c r="GT1" s="685"/>
      <c r="GU1" s="685"/>
      <c r="GV1" s="685"/>
      <c r="GW1" s="685"/>
      <c r="GX1" s="685"/>
      <c r="GY1" s="685"/>
      <c r="GZ1" s="685"/>
      <c r="HA1" s="685" t="s">
        <v>233</v>
      </c>
      <c r="HB1" s="685"/>
      <c r="HC1" s="685"/>
      <c r="HD1" s="685"/>
      <c r="HE1" s="685"/>
      <c r="HF1" s="685"/>
      <c r="HG1" s="685"/>
      <c r="HH1" s="685"/>
      <c r="HI1" s="685" t="s">
        <v>233</v>
      </c>
      <c r="HJ1" s="685"/>
      <c r="HK1" s="685"/>
      <c r="HL1" s="685"/>
      <c r="HM1" s="685"/>
      <c r="HN1" s="685"/>
      <c r="HO1" s="685"/>
      <c r="HP1" s="685"/>
      <c r="HQ1" s="685" t="s">
        <v>233</v>
      </c>
      <c r="HR1" s="685"/>
      <c r="HS1" s="685"/>
      <c r="HT1" s="685"/>
      <c r="HU1" s="685"/>
      <c r="HV1" s="685"/>
      <c r="HW1" s="685"/>
      <c r="HX1" s="685"/>
      <c r="HY1" s="685" t="s">
        <v>233</v>
      </c>
      <c r="HZ1" s="685"/>
      <c r="IA1" s="685"/>
      <c r="IB1" s="685"/>
      <c r="IC1" s="685"/>
      <c r="ID1" s="685"/>
      <c r="IE1" s="685"/>
      <c r="IF1" s="685"/>
      <c r="IG1" s="685" t="s">
        <v>233</v>
      </c>
      <c r="IH1" s="685"/>
      <c r="II1" s="685"/>
      <c r="IJ1" s="685"/>
      <c r="IK1" s="685"/>
      <c r="IL1" s="685"/>
      <c r="IM1" s="685"/>
      <c r="IN1" s="685"/>
      <c r="IO1" s="685" t="s">
        <v>233</v>
      </c>
      <c r="IP1" s="685"/>
      <c r="IQ1" s="685"/>
      <c r="IR1" s="685"/>
      <c r="IS1" s="685"/>
      <c r="IT1" s="685"/>
      <c r="IU1" s="685"/>
      <c r="IV1" s="685"/>
    </row>
    <row r="2" spans="2:10" ht="34.5" customHeight="1">
      <c r="B2" s="735" t="s">
        <v>222</v>
      </c>
      <c r="C2" s="735"/>
      <c r="D2" s="735"/>
      <c r="E2" s="735"/>
      <c r="F2" s="735"/>
      <c r="G2" s="735"/>
      <c r="H2" s="735"/>
      <c r="I2" s="735"/>
      <c r="J2" s="735"/>
    </row>
    <row r="3" spans="2:10" ht="34.5" customHeight="1">
      <c r="B3" s="735" t="s">
        <v>160</v>
      </c>
      <c r="C3" s="735"/>
      <c r="D3" s="735"/>
      <c r="E3" s="735"/>
      <c r="F3" s="735"/>
      <c r="G3" s="735"/>
      <c r="H3" s="735"/>
      <c r="I3" s="735"/>
      <c r="J3" s="735"/>
    </row>
    <row r="4" ht="16.5">
      <c r="J4" s="210" t="s">
        <v>9</v>
      </c>
    </row>
    <row r="5" spans="1:10" s="216" customFormat="1" ht="18" thickBot="1">
      <c r="A5" s="203"/>
      <c r="B5" s="211" t="s">
        <v>14</v>
      </c>
      <c r="C5" s="212" t="s">
        <v>15</v>
      </c>
      <c r="D5" s="213" t="s">
        <v>16</v>
      </c>
      <c r="E5" s="214"/>
      <c r="F5" s="213" t="s">
        <v>17</v>
      </c>
      <c r="G5" s="213" t="s">
        <v>18</v>
      </c>
      <c r="H5" s="213" t="s">
        <v>19</v>
      </c>
      <c r="I5" s="215" t="s">
        <v>20</v>
      </c>
      <c r="J5" s="213" t="s">
        <v>88</v>
      </c>
    </row>
    <row r="6" spans="1:10" s="216" customFormat="1" ht="75" customHeight="1" thickTop="1">
      <c r="A6" s="203"/>
      <c r="B6" s="515" t="s">
        <v>61</v>
      </c>
      <c r="C6" s="516" t="s">
        <v>37</v>
      </c>
      <c r="D6" s="517" t="s">
        <v>10</v>
      </c>
      <c r="E6" s="499" t="s">
        <v>73</v>
      </c>
      <c r="F6" s="518" t="s">
        <v>49</v>
      </c>
      <c r="G6" s="518" t="s">
        <v>148</v>
      </c>
      <c r="H6" s="518" t="s">
        <v>255</v>
      </c>
      <c r="I6" s="518" t="s">
        <v>69</v>
      </c>
      <c r="J6" s="519" t="s">
        <v>147</v>
      </c>
    </row>
    <row r="7" spans="2:10" ht="30" customHeight="1">
      <c r="B7" s="520"/>
      <c r="C7" s="521"/>
      <c r="D7" s="675" t="str">
        <f>'5.Többéves'!B9</f>
        <v>Kompenzációra átadott pénzeszköz</v>
      </c>
      <c r="E7" s="522" t="s">
        <v>72</v>
      </c>
      <c r="F7" s="523">
        <v>390357</v>
      </c>
      <c r="G7" s="523">
        <v>75956.375</v>
      </c>
      <c r="H7" s="523">
        <v>0</v>
      </c>
      <c r="I7" s="523">
        <v>110068.575</v>
      </c>
      <c r="J7" s="524">
        <f>'5.Többéves'!E9</f>
        <v>115307</v>
      </c>
    </row>
    <row r="8" spans="2:10" ht="30" customHeight="1">
      <c r="B8" s="520"/>
      <c r="C8" s="521"/>
      <c r="D8" s="676" t="s">
        <v>274</v>
      </c>
      <c r="E8" s="522"/>
      <c r="F8" s="523"/>
      <c r="G8" s="523"/>
      <c r="H8" s="523"/>
      <c r="I8" s="523">
        <v>110069</v>
      </c>
      <c r="J8" s="524"/>
    </row>
    <row r="9" spans="2:10" ht="30" customHeight="1">
      <c r="B9" s="520"/>
      <c r="C9" s="521"/>
      <c r="D9" s="677" t="s">
        <v>245</v>
      </c>
      <c r="E9" s="522"/>
      <c r="F9" s="523"/>
      <c r="G9" s="523"/>
      <c r="H9" s="523">
        <f>H10-H7</f>
        <v>0</v>
      </c>
      <c r="I9" s="523">
        <f>I10-I8</f>
        <v>-76871.825</v>
      </c>
      <c r="J9" s="524"/>
    </row>
    <row r="10" spans="1:10" s="674" customFormat="1" ht="30" customHeight="1">
      <c r="A10" s="668"/>
      <c r="B10" s="669"/>
      <c r="C10" s="670"/>
      <c r="D10" s="676" t="s">
        <v>287</v>
      </c>
      <c r="E10" s="671"/>
      <c r="F10" s="672"/>
      <c r="G10" s="672"/>
      <c r="H10" s="672">
        <v>0</v>
      </c>
      <c r="I10" s="676">
        <f>'11. Tábla'!I92</f>
        <v>33197.175</v>
      </c>
      <c r="J10" s="673">
        <f>'5.Többéves'!E10</f>
        <v>115307</v>
      </c>
    </row>
    <row r="11" spans="2:10" ht="25.5" customHeight="1">
      <c r="B11" s="520"/>
      <c r="C11" s="521"/>
      <c r="D11" s="675" t="str">
        <f>'11. Tábla'!C71</f>
        <v>Önkormányzati kifizetések</v>
      </c>
      <c r="E11" s="522" t="s">
        <v>72</v>
      </c>
      <c r="F11" s="523">
        <f>SUM(G11:J11)</f>
        <v>0</v>
      </c>
      <c r="G11" s="523">
        <v>0</v>
      </c>
      <c r="H11" s="523">
        <v>0</v>
      </c>
      <c r="I11" s="523">
        <f>'11. Tábla'!I71</f>
        <v>0</v>
      </c>
      <c r="J11" s="524">
        <v>0</v>
      </c>
    </row>
    <row r="12" spans="2:10" ht="25.5" customHeight="1">
      <c r="B12" s="520"/>
      <c r="C12" s="521"/>
      <c r="D12" s="676" t="s">
        <v>274</v>
      </c>
      <c r="E12" s="522"/>
      <c r="F12" s="523"/>
      <c r="G12" s="523"/>
      <c r="H12" s="523"/>
      <c r="I12" s="523">
        <v>36716.277</v>
      </c>
      <c r="J12" s="524"/>
    </row>
    <row r="13" spans="2:10" ht="25.5" customHeight="1">
      <c r="B13" s="520"/>
      <c r="C13" s="521"/>
      <c r="D13" s="677" t="s">
        <v>245</v>
      </c>
      <c r="E13" s="522"/>
      <c r="F13" s="523"/>
      <c r="G13" s="523">
        <f>G14-G11</f>
        <v>0</v>
      </c>
      <c r="H13" s="523">
        <f>H14-H11</f>
        <v>0</v>
      </c>
      <c r="I13" s="523">
        <f>I14-I12</f>
        <v>-36716.277</v>
      </c>
      <c r="J13" s="524">
        <f>J14-J11</f>
        <v>36716</v>
      </c>
    </row>
    <row r="14" spans="1:10" s="674" customFormat="1" ht="25.5" customHeight="1" thickBot="1">
      <c r="A14" s="668"/>
      <c r="B14" s="678"/>
      <c r="C14" s="679"/>
      <c r="D14" s="488" t="s">
        <v>287</v>
      </c>
      <c r="E14" s="680"/>
      <c r="F14" s="681"/>
      <c r="G14" s="681"/>
      <c r="H14" s="681"/>
      <c r="I14" s="681">
        <f>'11. Tábla'!I71</f>
        <v>0</v>
      </c>
      <c r="J14" s="682">
        <f>36716</f>
        <v>36716</v>
      </c>
    </row>
    <row r="15" spans="6:10" ht="17.25" hidden="1" thickBot="1">
      <c r="F15" s="204">
        <v>4964663</v>
      </c>
      <c r="G15" s="204">
        <v>825340</v>
      </c>
      <c r="H15" s="204">
        <v>1807445</v>
      </c>
      <c r="J15" s="204">
        <v>728849</v>
      </c>
    </row>
    <row r="16" spans="2:4" ht="17.25" thickTop="1">
      <c r="B16" s="198" t="s">
        <v>74</v>
      </c>
      <c r="C16" s="199"/>
      <c r="D16" s="200"/>
    </row>
    <row r="17" spans="2:4" ht="16.5">
      <c r="B17" s="201" t="s">
        <v>122</v>
      </c>
      <c r="C17" s="202"/>
      <c r="D17" s="74"/>
    </row>
    <row r="18" spans="2:4" ht="16.5">
      <c r="B18" s="201" t="s">
        <v>123</v>
      </c>
      <c r="C18" s="202"/>
      <c r="D18" s="74"/>
    </row>
  </sheetData>
  <sheetProtection/>
  <mergeCells count="34">
    <mergeCell ref="B2:J2"/>
    <mergeCell ref="B3:J3"/>
    <mergeCell ref="A1:H1"/>
    <mergeCell ref="I1:P1"/>
    <mergeCell ref="Q1:X1"/>
    <mergeCell ref="Y1:AF1"/>
    <mergeCell ref="AG1:AN1"/>
    <mergeCell ref="AO1:AV1"/>
    <mergeCell ref="AW1:BD1"/>
    <mergeCell ref="BE1:BL1"/>
    <mergeCell ref="BM1:BT1"/>
    <mergeCell ref="BU1:CB1"/>
    <mergeCell ref="CC1:CJ1"/>
    <mergeCell ref="CK1:CR1"/>
    <mergeCell ref="CS1:CZ1"/>
    <mergeCell ref="DA1:DH1"/>
    <mergeCell ref="DI1:DP1"/>
    <mergeCell ref="HA1:HH1"/>
    <mergeCell ref="DQ1:DX1"/>
    <mergeCell ref="DY1:EF1"/>
    <mergeCell ref="EG1:EN1"/>
    <mergeCell ref="EO1:EV1"/>
    <mergeCell ref="EW1:FD1"/>
    <mergeCell ref="FE1:FL1"/>
    <mergeCell ref="HI1:HP1"/>
    <mergeCell ref="HQ1:HX1"/>
    <mergeCell ref="HY1:IF1"/>
    <mergeCell ref="IG1:IN1"/>
    <mergeCell ref="IO1:IV1"/>
    <mergeCell ref="FM1:FT1"/>
    <mergeCell ref="FU1:GB1"/>
    <mergeCell ref="GC1:GJ1"/>
    <mergeCell ref="GK1:GR1"/>
    <mergeCell ref="GS1:GZ1"/>
  </mergeCells>
  <printOptions horizontalCentered="1"/>
  <pageMargins left="0.1968503937007874" right="0.1968503937007874" top="0.5905511811023623" bottom="0.3937007874015748" header="0.5118110236220472" footer="0.5118110236220472"/>
  <pageSetup fitToHeight="5" fitToWidth="1" horizontalDpi="600" verticalDpi="600" orientation="portrait" paperSize="9" scale="67" r:id="rId1"/>
  <colBreaks count="1" manualBreakCount="1">
    <brk id="3" max="17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35"/>
  <sheetViews>
    <sheetView tabSelected="1" view="pageBreakPreview" zoomScaleNormal="75" zoomScaleSheetLayoutView="100" zoomScalePageLayoutView="0" workbookViewId="0" topLeftCell="A1">
      <selection activeCell="A3" sqref="A3:N3"/>
    </sheetView>
  </sheetViews>
  <sheetFormatPr defaultColWidth="9.00390625" defaultRowHeight="12.75"/>
  <cols>
    <col min="1" max="1" width="8.75390625" style="598" customWidth="1"/>
    <col min="2" max="2" width="62.625" style="7" bestFit="1" customWidth="1"/>
    <col min="3" max="3" width="10.625" style="599" bestFit="1" customWidth="1"/>
    <col min="4" max="5" width="12.75390625" style="600" customWidth="1"/>
    <col min="6" max="6" width="10.625" style="599" bestFit="1" customWidth="1"/>
    <col min="7" max="7" width="12.75390625" style="600" customWidth="1"/>
    <col min="8" max="8" width="8.75390625" style="598" customWidth="1"/>
    <col min="9" max="9" width="54.00390625" style="7" bestFit="1" customWidth="1"/>
    <col min="10" max="10" width="10.625" style="599" bestFit="1" customWidth="1"/>
    <col min="11" max="12" width="12.25390625" style="600" customWidth="1"/>
    <col min="13" max="13" width="10.625" style="599" bestFit="1" customWidth="1"/>
    <col min="14" max="14" width="12.25390625" style="600" customWidth="1"/>
    <col min="15" max="15" width="3.625" style="544" customWidth="1"/>
    <col min="16" max="16384" width="9.125" style="7" customWidth="1"/>
  </cols>
  <sheetData>
    <row r="1" spans="1:15" s="36" customFormat="1" ht="15">
      <c r="A1" s="736" t="s">
        <v>294</v>
      </c>
      <c r="B1" s="736"/>
      <c r="C1" s="525"/>
      <c r="D1" s="526"/>
      <c r="E1" s="526"/>
      <c r="F1" s="525"/>
      <c r="G1" s="526"/>
      <c r="H1" s="527"/>
      <c r="J1" s="525"/>
      <c r="K1" s="525"/>
      <c r="L1" s="525"/>
      <c r="M1" s="525"/>
      <c r="N1" s="525"/>
      <c r="O1" s="528"/>
    </row>
    <row r="2" spans="1:15" s="36" customFormat="1" ht="26.25" customHeight="1">
      <c r="A2" s="737" t="s">
        <v>221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528"/>
    </row>
    <row r="3" spans="1:15" s="36" customFormat="1" ht="27.75" customHeight="1">
      <c r="A3" s="737" t="s">
        <v>263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528"/>
    </row>
    <row r="4" spans="1:15" s="36" customFormat="1" ht="15">
      <c r="A4" s="529"/>
      <c r="B4" s="529"/>
      <c r="C4" s="530"/>
      <c r="D4" s="613"/>
      <c r="E4" s="613"/>
      <c r="F4" s="530"/>
      <c r="G4" s="529"/>
      <c r="H4" s="529"/>
      <c r="I4" s="529"/>
      <c r="J4" s="530"/>
      <c r="K4" s="525"/>
      <c r="L4" s="525"/>
      <c r="M4" s="738" t="s">
        <v>9</v>
      </c>
      <c r="N4" s="738"/>
      <c r="O4" s="528"/>
    </row>
    <row r="5" spans="1:15" s="531" customFormat="1" ht="14.25" thickBot="1">
      <c r="A5" s="531" t="s">
        <v>14</v>
      </c>
      <c r="B5" s="531" t="s">
        <v>15</v>
      </c>
      <c r="C5" s="190" t="s">
        <v>16</v>
      </c>
      <c r="D5" s="531" t="s">
        <v>18</v>
      </c>
      <c r="F5" s="190" t="s">
        <v>17</v>
      </c>
      <c r="G5" s="531" t="s">
        <v>18</v>
      </c>
      <c r="H5" s="531" t="s">
        <v>19</v>
      </c>
      <c r="I5" s="531" t="s">
        <v>20</v>
      </c>
      <c r="J5" s="190" t="s">
        <v>140</v>
      </c>
      <c r="K5" s="531" t="s">
        <v>88</v>
      </c>
      <c r="M5" s="531" t="s">
        <v>141</v>
      </c>
      <c r="N5" s="531" t="s">
        <v>88</v>
      </c>
      <c r="O5" s="532"/>
    </row>
    <row r="6" spans="1:15" s="36" customFormat="1" ht="45">
      <c r="A6" s="533"/>
      <c r="B6" s="534" t="s">
        <v>97</v>
      </c>
      <c r="C6" s="535" t="s">
        <v>244</v>
      </c>
      <c r="D6" s="535" t="s">
        <v>264</v>
      </c>
      <c r="E6" s="535" t="s">
        <v>273</v>
      </c>
      <c r="F6" s="535" t="s">
        <v>118</v>
      </c>
      <c r="G6" s="536" t="s">
        <v>284</v>
      </c>
      <c r="H6" s="537"/>
      <c r="I6" s="537" t="s">
        <v>98</v>
      </c>
      <c r="J6" s="535" t="s">
        <v>244</v>
      </c>
      <c r="K6" s="535" t="s">
        <v>264</v>
      </c>
      <c r="L6" s="536" t="s">
        <v>273</v>
      </c>
      <c r="M6" s="535" t="s">
        <v>118</v>
      </c>
      <c r="N6" s="536" t="s">
        <v>284</v>
      </c>
      <c r="O6" s="528"/>
    </row>
    <row r="7" spans="1:14" ht="15" customHeight="1">
      <c r="A7" s="538" t="s">
        <v>62</v>
      </c>
      <c r="B7" s="539" t="s">
        <v>124</v>
      </c>
      <c r="C7" s="540">
        <v>276141.584</v>
      </c>
      <c r="D7" s="344">
        <v>266318.599</v>
      </c>
      <c r="E7" s="344">
        <v>266318.599</v>
      </c>
      <c r="F7" s="546">
        <f aca="true" t="shared" si="0" ref="F7:F12">G7-E7</f>
        <v>-3788.765000000014</v>
      </c>
      <c r="G7" s="344">
        <f>'11. Tábla'!I53</f>
        <v>262529.834</v>
      </c>
      <c r="H7" s="541" t="s">
        <v>62</v>
      </c>
      <c r="I7" s="542" t="s">
        <v>99</v>
      </c>
      <c r="J7" s="540">
        <v>6669.784</v>
      </c>
      <c r="K7" s="543">
        <v>6669.784</v>
      </c>
      <c r="L7" s="657">
        <v>6669.784</v>
      </c>
      <c r="M7" s="540">
        <f>N7-L7</f>
        <v>0</v>
      </c>
      <c r="N7" s="543">
        <f>'11. Tábla'!I84</f>
        <v>6669.784</v>
      </c>
    </row>
    <row r="8" spans="1:14" ht="15" customHeight="1">
      <c r="A8" s="538" t="s">
        <v>63</v>
      </c>
      <c r="B8" s="539" t="s">
        <v>144</v>
      </c>
      <c r="C8" s="540"/>
      <c r="D8" s="344"/>
      <c r="E8" s="344"/>
      <c r="F8" s="546">
        <f t="shared" si="0"/>
        <v>0</v>
      </c>
      <c r="G8" s="344"/>
      <c r="H8" s="541" t="s">
        <v>63</v>
      </c>
      <c r="I8" s="542" t="s">
        <v>100</v>
      </c>
      <c r="J8" s="540">
        <v>2456.8340648489316</v>
      </c>
      <c r="K8" s="543">
        <v>2456.8340648489316</v>
      </c>
      <c r="L8" s="657">
        <v>2456.8340648489316</v>
      </c>
      <c r="M8" s="540">
        <f>N8-K8-1</f>
        <v>-0.4600648489317791</v>
      </c>
      <c r="N8" s="543">
        <f>'11. Tábla'!I85</f>
        <v>2457.374</v>
      </c>
    </row>
    <row r="9" spans="1:14" ht="15">
      <c r="A9" s="538" t="s">
        <v>64</v>
      </c>
      <c r="B9" s="545" t="s">
        <v>23</v>
      </c>
      <c r="C9" s="546">
        <v>156851.87714447867</v>
      </c>
      <c r="D9" s="344">
        <v>1136902.4049300002</v>
      </c>
      <c r="E9" s="344">
        <v>1136901.67493</v>
      </c>
      <c r="F9" s="546">
        <f t="shared" si="0"/>
        <v>-514232.94333699986</v>
      </c>
      <c r="G9" s="344">
        <f>'11. Tábla'!G105+'11. Tábla'!G106+'11. Tábla'!G107+'11. Tábla'!G108+'11. Tábla'!G110</f>
        <v>622668.7315930001</v>
      </c>
      <c r="H9" s="541" t="s">
        <v>64</v>
      </c>
      <c r="I9" s="542" t="s">
        <v>101</v>
      </c>
      <c r="J9" s="540">
        <v>423867.00907962973</v>
      </c>
      <c r="K9" s="543">
        <v>164874.63450086614</v>
      </c>
      <c r="L9" s="657">
        <v>164874.63450086614</v>
      </c>
      <c r="M9" s="540">
        <f>N9-K9</f>
        <v>30553.08190000002</v>
      </c>
      <c r="N9" s="543">
        <f>'11. Tábla'!I86+'11. Tábla'!I95+'11. Tábla'!H93-1</f>
        <v>195427.71640086616</v>
      </c>
    </row>
    <row r="10" spans="1:14" ht="15">
      <c r="A10" s="538" t="s">
        <v>65</v>
      </c>
      <c r="B10" s="539" t="s">
        <v>26</v>
      </c>
      <c r="C10" s="540"/>
      <c r="D10" s="344"/>
      <c r="E10" s="344"/>
      <c r="F10" s="546">
        <f t="shared" si="0"/>
        <v>0</v>
      </c>
      <c r="G10" s="344"/>
      <c r="H10" s="547" t="s">
        <v>65</v>
      </c>
      <c r="I10" s="542" t="s">
        <v>24</v>
      </c>
      <c r="J10" s="540"/>
      <c r="K10" s="543"/>
      <c r="L10" s="657"/>
      <c r="M10" s="540">
        <f>N10-K10</f>
        <v>0</v>
      </c>
      <c r="N10" s="543"/>
    </row>
    <row r="11" spans="1:14" ht="15">
      <c r="A11" s="538"/>
      <c r="B11" s="545"/>
      <c r="C11" s="546"/>
      <c r="D11" s="344"/>
      <c r="E11" s="344"/>
      <c r="F11" s="546">
        <f t="shared" si="0"/>
        <v>0</v>
      </c>
      <c r="G11" s="344"/>
      <c r="H11" s="547" t="s">
        <v>66</v>
      </c>
      <c r="I11" s="548" t="s">
        <v>60</v>
      </c>
      <c r="J11" s="394">
        <v>0</v>
      </c>
      <c r="K11" s="549">
        <v>323533.14192913385</v>
      </c>
      <c r="L11" s="658">
        <v>323533.14192913385</v>
      </c>
      <c r="M11" s="540">
        <f>N11-K11</f>
        <v>-76871.40000000002</v>
      </c>
      <c r="N11" s="549">
        <f>'11. Tábla'!G93+'11. Tábla'!G92</f>
        <v>246661.74192913383</v>
      </c>
    </row>
    <row r="12" spans="1:14" ht="15">
      <c r="A12" s="538"/>
      <c r="B12" s="545"/>
      <c r="C12" s="546"/>
      <c r="D12" s="344"/>
      <c r="E12" s="344"/>
      <c r="F12" s="546">
        <f t="shared" si="0"/>
        <v>0</v>
      </c>
      <c r="G12" s="344"/>
      <c r="H12" s="547" t="s">
        <v>67</v>
      </c>
      <c r="I12" s="548" t="s">
        <v>241</v>
      </c>
      <c r="J12" s="394">
        <v>0</v>
      </c>
      <c r="K12" s="549">
        <v>163923</v>
      </c>
      <c r="L12" s="658">
        <v>163923</v>
      </c>
      <c r="M12" s="540">
        <f>N12-K12</f>
        <v>-163923</v>
      </c>
      <c r="N12" s="549">
        <f>'11. Tábla'!I98</f>
        <v>0</v>
      </c>
    </row>
    <row r="13" spans="1:15" s="36" customFormat="1" ht="24.75" customHeight="1">
      <c r="A13" s="550"/>
      <c r="B13" s="551" t="s">
        <v>44</v>
      </c>
      <c r="C13" s="552">
        <f>SUM(C7:C12)+1</f>
        <v>432994.46114447864</v>
      </c>
      <c r="D13" s="552">
        <v>1403221.0039300001</v>
      </c>
      <c r="E13" s="552">
        <v>1403221.27393</v>
      </c>
      <c r="F13" s="552">
        <f>SUM(F7:F12)</f>
        <v>-518021.7083369999</v>
      </c>
      <c r="G13" s="552">
        <f>SUM(G7:G12)</f>
        <v>885198.565593</v>
      </c>
      <c r="H13" s="553"/>
      <c r="I13" s="554" t="s">
        <v>39</v>
      </c>
      <c r="J13" s="552">
        <f>SUM(J7:J12)</f>
        <v>432993.62714447867</v>
      </c>
      <c r="K13" s="555">
        <v>661458.3944948489</v>
      </c>
      <c r="L13" s="659">
        <v>661458.3944948489</v>
      </c>
      <c r="M13" s="552">
        <f>SUM(M7:M12)+1</f>
        <v>-210240.77816484892</v>
      </c>
      <c r="N13" s="555">
        <f>SUM(N7:N12)</f>
        <v>451216.61633</v>
      </c>
      <c r="O13" s="528"/>
    </row>
    <row r="14" spans="1:15" ht="23.25" customHeight="1">
      <c r="A14" s="556"/>
      <c r="B14" s="557" t="s">
        <v>103</v>
      </c>
      <c r="C14" s="558"/>
      <c r="D14" s="614"/>
      <c r="E14" s="614"/>
      <c r="F14" s="552"/>
      <c r="G14" s="559"/>
      <c r="H14" s="560"/>
      <c r="I14" s="560" t="s">
        <v>104</v>
      </c>
      <c r="J14" s="558"/>
      <c r="K14" s="561"/>
      <c r="L14" s="660"/>
      <c r="M14" s="552"/>
      <c r="N14" s="561"/>
      <c r="O14" s="562"/>
    </row>
    <row r="15" spans="1:15" ht="15">
      <c r="A15" s="563" t="s">
        <v>62</v>
      </c>
      <c r="B15" s="564" t="s">
        <v>125</v>
      </c>
      <c r="C15" s="540">
        <v>1531143.67</v>
      </c>
      <c r="D15" s="540">
        <v>1836485.76</v>
      </c>
      <c r="E15" s="540">
        <v>1836485.76</v>
      </c>
      <c r="F15" s="540">
        <f>G15-E15</f>
        <v>579302.0510999996</v>
      </c>
      <c r="G15" s="540">
        <f>'11. Tábla'!H28+'11. Tábla'!I39+'11. Tábla'!G112+'11. Tábla'!G104+'11. Tábla'!I49</f>
        <v>2415787.8110999996</v>
      </c>
      <c r="H15" s="565" t="s">
        <v>62</v>
      </c>
      <c r="I15" s="566" t="s">
        <v>2</v>
      </c>
      <c r="J15" s="540">
        <v>2115657.355</v>
      </c>
      <c r="K15" s="561">
        <v>2550092.9599999995</v>
      </c>
      <c r="L15" s="660">
        <v>2532470.4399999995</v>
      </c>
      <c r="M15" s="540">
        <f>N15-L15+1</f>
        <v>308237.128</v>
      </c>
      <c r="N15" s="561">
        <f>'11. Tábla'!I75+'11. Tábla'!I79+'11. Tábla'!I72</f>
        <v>2840706.5679999995</v>
      </c>
      <c r="O15" s="567"/>
    </row>
    <row r="16" spans="1:15" ht="15">
      <c r="A16" s="563" t="s">
        <v>63</v>
      </c>
      <c r="B16" s="564" t="s">
        <v>25</v>
      </c>
      <c r="C16" s="540">
        <v>724336.537</v>
      </c>
      <c r="D16" s="540">
        <v>0</v>
      </c>
      <c r="E16" s="540">
        <v>0</v>
      </c>
      <c r="F16" s="540">
        <f>D16-G16</f>
        <v>0</v>
      </c>
      <c r="G16" s="540">
        <v>0</v>
      </c>
      <c r="H16" s="565" t="s">
        <v>63</v>
      </c>
      <c r="I16" s="566" t="s">
        <v>3</v>
      </c>
      <c r="J16" s="540">
        <v>0</v>
      </c>
      <c r="K16" s="561">
        <v>0</v>
      </c>
      <c r="L16" s="660">
        <v>17622.52</v>
      </c>
      <c r="M16" s="540">
        <f>N16-L16</f>
        <v>0.025400000002264278</v>
      </c>
      <c r="N16" s="561">
        <f>'11. Tábla'!I73</f>
        <v>17622.545400000003</v>
      </c>
      <c r="O16" s="567"/>
    </row>
    <row r="17" spans="1:15" ht="15">
      <c r="A17" s="563" t="s">
        <v>64</v>
      </c>
      <c r="B17" s="539" t="s">
        <v>27</v>
      </c>
      <c r="C17" s="540"/>
      <c r="D17" s="540"/>
      <c r="E17" s="540"/>
      <c r="F17" s="540"/>
      <c r="G17" s="540"/>
      <c r="H17" s="565" t="s">
        <v>64</v>
      </c>
      <c r="I17" s="566" t="s">
        <v>77</v>
      </c>
      <c r="J17" s="540">
        <v>146784.852</v>
      </c>
      <c r="K17" s="561">
        <v>36716.277</v>
      </c>
      <c r="L17" s="660">
        <v>36716.277</v>
      </c>
      <c r="M17" s="540">
        <f>N17-L17</f>
        <v>-36716.277</v>
      </c>
      <c r="N17" s="561">
        <f>'11. Tábla'!I71</f>
        <v>0</v>
      </c>
      <c r="O17" s="567"/>
    </row>
    <row r="18" spans="1:15" ht="15">
      <c r="A18" s="563"/>
      <c r="B18" s="539"/>
      <c r="C18" s="540"/>
      <c r="D18" s="540"/>
      <c r="E18" s="540"/>
      <c r="F18" s="540"/>
      <c r="G18" s="540"/>
      <c r="H18" s="565" t="s">
        <v>65</v>
      </c>
      <c r="I18" s="566" t="s">
        <v>252</v>
      </c>
      <c r="J18" s="540">
        <v>0</v>
      </c>
      <c r="K18" s="561"/>
      <c r="L18" s="660"/>
      <c r="M18" s="540">
        <f>N18-L18</f>
        <v>0</v>
      </c>
      <c r="N18" s="561"/>
      <c r="O18" s="567"/>
    </row>
    <row r="19" spans="1:15" s="36" customFormat="1" ht="24.75" customHeight="1" thickBot="1">
      <c r="A19" s="568"/>
      <c r="B19" s="551" t="s">
        <v>45</v>
      </c>
      <c r="C19" s="552">
        <f>SUM(C15:C18)+1</f>
        <v>2255481.207</v>
      </c>
      <c r="D19" s="552">
        <v>1836485.76</v>
      </c>
      <c r="E19" s="552">
        <v>1836485.76</v>
      </c>
      <c r="F19" s="552">
        <f>SUM(F15:F18)</f>
        <v>579302.0510999996</v>
      </c>
      <c r="G19" s="552">
        <f>SUM(G15:G18)</f>
        <v>2415787.8110999996</v>
      </c>
      <c r="H19" s="553"/>
      <c r="I19" s="554" t="s">
        <v>40</v>
      </c>
      <c r="J19" s="552">
        <f>SUM(J15:J18)</f>
        <v>2262442.207</v>
      </c>
      <c r="K19" s="555">
        <v>2586809.2369999997</v>
      </c>
      <c r="L19" s="659">
        <v>2586809.2369999997</v>
      </c>
      <c r="M19" s="552">
        <f>SUM(M15:M18)</f>
        <v>271520.8764</v>
      </c>
      <c r="N19" s="555">
        <f>SUM(N15:N18)+1</f>
        <v>2858330.1133999997</v>
      </c>
      <c r="O19" s="528"/>
    </row>
    <row r="20" spans="1:15" s="36" customFormat="1" ht="24.75" customHeight="1" thickBot="1" thickTop="1">
      <c r="A20" s="569"/>
      <c r="B20" s="570" t="s">
        <v>28</v>
      </c>
      <c r="C20" s="552">
        <f>SUM(C19,C13)-1</f>
        <v>2688474.6681444785</v>
      </c>
      <c r="D20" s="393">
        <v>3239706.7639300004</v>
      </c>
      <c r="E20" s="393">
        <v>3239707.03393</v>
      </c>
      <c r="F20" s="552">
        <f>SUM(F19,F13)</f>
        <v>61280.3427629997</v>
      </c>
      <c r="G20" s="393">
        <f>G13+G19+1</f>
        <v>3300987.3766929996</v>
      </c>
      <c r="H20" s="571"/>
      <c r="I20" s="572" t="s">
        <v>41</v>
      </c>
      <c r="J20" s="552">
        <f>SUM(J19,J13)</f>
        <v>2695435.8341444787</v>
      </c>
      <c r="K20" s="555">
        <v>3248266.6314948485</v>
      </c>
      <c r="L20" s="659">
        <v>3248266.6314948485</v>
      </c>
      <c r="M20" s="552">
        <f>SUM(M19,M13)</f>
        <v>61280.09823515109</v>
      </c>
      <c r="N20" s="555">
        <f>SUM(N19,N13)</f>
        <v>3309546.72973</v>
      </c>
      <c r="O20" s="528"/>
    </row>
    <row r="21" spans="1:15" s="36" customFormat="1" ht="24.75" customHeight="1" thickTop="1">
      <c r="A21" s="573"/>
      <c r="B21" s="557" t="s">
        <v>106</v>
      </c>
      <c r="C21" s="558"/>
      <c r="D21" s="392"/>
      <c r="E21" s="392"/>
      <c r="F21" s="552"/>
      <c r="G21" s="392"/>
      <c r="H21" s="574"/>
      <c r="I21" s="560" t="s">
        <v>107</v>
      </c>
      <c r="J21" s="558"/>
      <c r="K21" s="575"/>
      <c r="L21" s="661"/>
      <c r="M21" s="552"/>
      <c r="N21" s="575"/>
      <c r="O21" s="528"/>
    </row>
    <row r="22" spans="1:15" s="36" customFormat="1" ht="15">
      <c r="A22" s="576" t="s">
        <v>62</v>
      </c>
      <c r="B22" s="577" t="s">
        <v>110</v>
      </c>
      <c r="C22" s="578">
        <v>0</v>
      </c>
      <c r="D22" s="392"/>
      <c r="E22" s="392"/>
      <c r="F22" s="578">
        <v>0</v>
      </c>
      <c r="G22" s="392"/>
      <c r="H22" s="574" t="s">
        <v>62</v>
      </c>
      <c r="I22" s="579" t="s">
        <v>111</v>
      </c>
      <c r="J22" s="578">
        <v>0</v>
      </c>
      <c r="K22" s="575"/>
      <c r="L22" s="661"/>
      <c r="M22" s="558"/>
      <c r="N22" s="575"/>
      <c r="O22" s="528"/>
    </row>
    <row r="23" spans="1:15" s="36" customFormat="1" ht="30">
      <c r="A23" s="576" t="s">
        <v>63</v>
      </c>
      <c r="B23" s="580" t="s">
        <v>253</v>
      </c>
      <c r="C23" s="578">
        <v>0</v>
      </c>
      <c r="D23" s="392">
        <v>0</v>
      </c>
      <c r="E23" s="392">
        <v>0</v>
      </c>
      <c r="F23" s="558">
        <v>0</v>
      </c>
      <c r="G23" s="392">
        <v>0</v>
      </c>
      <c r="H23" s="574"/>
      <c r="I23" s="579"/>
      <c r="J23" s="578"/>
      <c r="K23" s="575"/>
      <c r="L23" s="661"/>
      <c r="M23" s="578"/>
      <c r="N23" s="575"/>
      <c r="O23" s="528"/>
    </row>
    <row r="24" spans="1:15" s="36" customFormat="1" ht="24.75" customHeight="1">
      <c r="A24" s="573"/>
      <c r="B24" s="557" t="s">
        <v>112</v>
      </c>
      <c r="C24" s="558"/>
      <c r="D24" s="392"/>
      <c r="E24" s="392"/>
      <c r="F24" s="578"/>
      <c r="G24" s="392"/>
      <c r="H24" s="574"/>
      <c r="I24" s="560" t="s">
        <v>113</v>
      </c>
      <c r="J24" s="558"/>
      <c r="K24" s="575"/>
      <c r="L24" s="661"/>
      <c r="M24" s="578"/>
      <c r="N24" s="575"/>
      <c r="O24" s="528"/>
    </row>
    <row r="25" spans="1:15" s="36" customFormat="1" ht="15">
      <c r="A25" s="576" t="s">
        <v>64</v>
      </c>
      <c r="B25" s="577" t="s">
        <v>108</v>
      </c>
      <c r="C25" s="578">
        <v>0</v>
      </c>
      <c r="D25" s="392">
        <v>0</v>
      </c>
      <c r="E25" s="392">
        <v>0</v>
      </c>
      <c r="F25" s="578">
        <v>0</v>
      </c>
      <c r="G25" s="392">
        <v>0</v>
      </c>
      <c r="H25" s="574" t="s">
        <v>63</v>
      </c>
      <c r="I25" s="579" t="s">
        <v>109</v>
      </c>
      <c r="J25" s="578">
        <v>0</v>
      </c>
      <c r="K25" s="575">
        <v>0</v>
      </c>
      <c r="L25" s="661"/>
      <c r="M25" s="558"/>
      <c r="N25" s="575">
        <v>0</v>
      </c>
      <c r="O25" s="528"/>
    </row>
    <row r="26" spans="1:15" s="36" customFormat="1" ht="15">
      <c r="A26" s="576" t="s">
        <v>65</v>
      </c>
      <c r="B26" s="577" t="s">
        <v>110</v>
      </c>
      <c r="C26" s="578">
        <v>0</v>
      </c>
      <c r="D26" s="392"/>
      <c r="E26" s="392"/>
      <c r="F26" s="540">
        <v>0</v>
      </c>
      <c r="G26" s="392"/>
      <c r="H26" s="574" t="s">
        <v>64</v>
      </c>
      <c r="I26" s="579" t="s">
        <v>111</v>
      </c>
      <c r="J26" s="578">
        <v>0</v>
      </c>
      <c r="K26" s="575"/>
      <c r="L26" s="661"/>
      <c r="M26" s="578"/>
      <c r="N26" s="575"/>
      <c r="O26" s="528"/>
    </row>
    <row r="27" spans="1:15" s="36" customFormat="1" ht="15">
      <c r="A27" s="576" t="s">
        <v>66</v>
      </c>
      <c r="B27" s="577" t="s">
        <v>78</v>
      </c>
      <c r="C27" s="578">
        <v>6961</v>
      </c>
      <c r="D27" s="392">
        <v>8560</v>
      </c>
      <c r="E27" s="392">
        <v>8560</v>
      </c>
      <c r="F27" s="578">
        <f>G27-D27</f>
        <v>0</v>
      </c>
      <c r="G27" s="392">
        <v>8560</v>
      </c>
      <c r="H27" s="574"/>
      <c r="I27" s="579"/>
      <c r="J27" s="578"/>
      <c r="K27" s="575"/>
      <c r="L27" s="661"/>
      <c r="M27" s="578">
        <v>0</v>
      </c>
      <c r="N27" s="575"/>
      <c r="O27" s="528"/>
    </row>
    <row r="28" spans="1:151" s="583" customFormat="1" ht="15.75" thickBot="1">
      <c r="A28" s="581"/>
      <c r="B28" s="570" t="s">
        <v>46</v>
      </c>
      <c r="C28" s="552">
        <f>SUM(C22:C27)</f>
        <v>6961</v>
      </c>
      <c r="D28" s="392">
        <v>8560</v>
      </c>
      <c r="E28" s="392">
        <v>8560</v>
      </c>
      <c r="F28" s="578">
        <f>G28-D28</f>
        <v>0</v>
      </c>
      <c r="G28" s="393">
        <f>'11. Tábla'!G113</f>
        <v>8560</v>
      </c>
      <c r="H28" s="574"/>
      <c r="I28" s="572" t="s">
        <v>42</v>
      </c>
      <c r="J28" s="552">
        <f>SUM(J22:J26)</f>
        <v>0</v>
      </c>
      <c r="K28" s="575">
        <v>0</v>
      </c>
      <c r="L28" s="661"/>
      <c r="M28" s="552">
        <f>SUM(M22:M26)</f>
        <v>0</v>
      </c>
      <c r="N28" s="582">
        <f>SUM(N21:N26)</f>
        <v>0</v>
      </c>
      <c r="O28" s="528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</row>
    <row r="29" spans="1:15" s="36" customFormat="1" ht="30" customHeight="1" thickBot="1" thickTop="1">
      <c r="A29" s="584"/>
      <c r="B29" s="570" t="s">
        <v>47</v>
      </c>
      <c r="C29" s="393">
        <f>SUM(C25:C26,C22:C22,C19,C13)+C23+C27-1</f>
        <v>2695435.6681444785</v>
      </c>
      <c r="D29" s="392">
        <v>3248266.7639300004</v>
      </c>
      <c r="E29" s="392">
        <v>3248267.03393</v>
      </c>
      <c r="F29" s="393">
        <f>F13+F19+F28</f>
        <v>61280.3427629997</v>
      </c>
      <c r="G29" s="393">
        <f>SUM(G25:G26,G22:G22,G19,G13)+G23+G27+1</f>
        <v>3309547.3766929996</v>
      </c>
      <c r="H29" s="585"/>
      <c r="I29" s="572" t="s">
        <v>43</v>
      </c>
      <c r="J29" s="393">
        <f>SUM(J25:J26,J19,J22:J22,J13)</f>
        <v>2695435.8341444787</v>
      </c>
      <c r="K29" s="575">
        <v>3248266.6314948485</v>
      </c>
      <c r="L29" s="661"/>
      <c r="M29" s="393">
        <f>SUM(M25:M26,M19,M22:M22,M13)</f>
        <v>61280.09823515109</v>
      </c>
      <c r="N29" s="582">
        <f>SUM(N25:N26,N19,N22:N22,N13)</f>
        <v>3309546.72973</v>
      </c>
      <c r="O29" s="528"/>
    </row>
    <row r="30" spans="1:15" s="36" customFormat="1" ht="15.75" thickTop="1">
      <c r="A30" s="586"/>
      <c r="B30" s="551" t="s">
        <v>254</v>
      </c>
      <c r="C30" s="393">
        <f>C20-J20</f>
        <v>-6961.166000000201</v>
      </c>
      <c r="D30" s="392">
        <v>-8559.867564848159</v>
      </c>
      <c r="E30" s="392"/>
      <c r="F30" s="393">
        <f>G30-D30</f>
        <v>-0.48547215200960636</v>
      </c>
      <c r="G30" s="393">
        <f>G20-N20-1</f>
        <v>-8560.353037000168</v>
      </c>
      <c r="H30" s="553"/>
      <c r="I30" s="554"/>
      <c r="J30" s="552"/>
      <c r="K30" s="615"/>
      <c r="L30" s="662"/>
      <c r="M30" s="393"/>
      <c r="N30" s="555"/>
      <c r="O30" s="528"/>
    </row>
    <row r="31" spans="1:15" s="36" customFormat="1" ht="15">
      <c r="A31" s="587"/>
      <c r="B31" s="551" t="s">
        <v>79</v>
      </c>
      <c r="C31" s="393">
        <f>C30-J28</f>
        <v>-6961.166000000201</v>
      </c>
      <c r="D31" s="392">
        <v>-8559.867564848159</v>
      </c>
      <c r="E31" s="392"/>
      <c r="F31" s="393">
        <f>G31-D31</f>
        <v>-0.48547215200960636</v>
      </c>
      <c r="G31" s="393">
        <f>G30-N28</f>
        <v>-8560.353037000168</v>
      </c>
      <c r="H31" s="553"/>
      <c r="I31" s="554"/>
      <c r="J31" s="552"/>
      <c r="K31" s="615"/>
      <c r="L31" s="662"/>
      <c r="M31" s="552"/>
      <c r="N31" s="555"/>
      <c r="O31" s="528"/>
    </row>
    <row r="32" spans="1:14" ht="19.5" customHeight="1">
      <c r="A32" s="588"/>
      <c r="B32" s="539" t="s">
        <v>114</v>
      </c>
      <c r="C32" s="589">
        <f>C13/C20</f>
        <v>0.1610558084385155</v>
      </c>
      <c r="D32" s="589">
        <f>D13/D20</f>
        <v>0.43313210305113875</v>
      </c>
      <c r="E32" s="589"/>
      <c r="F32" s="589">
        <v>0</v>
      </c>
      <c r="G32" s="589">
        <f>G13/G20</f>
        <v>0.26816175422028155</v>
      </c>
      <c r="H32" s="590"/>
      <c r="I32" s="542" t="s">
        <v>115</v>
      </c>
      <c r="J32" s="589">
        <f>J13/J20</f>
        <v>0.1606395602742698</v>
      </c>
      <c r="K32" s="589">
        <f>K13/K20</f>
        <v>0.2036342669907139</v>
      </c>
      <c r="L32" s="589"/>
      <c r="M32" s="589">
        <f>M13/M29</f>
        <v>-3.4308165982059733</v>
      </c>
      <c r="N32" s="591">
        <f>N13/N20</f>
        <v>0.13633788949908898</v>
      </c>
    </row>
    <row r="33" spans="1:14" s="544" customFormat="1" ht="19.5" customHeight="1" thickBot="1">
      <c r="A33" s="592"/>
      <c r="B33" s="593" t="s">
        <v>116</v>
      </c>
      <c r="C33" s="594">
        <f>C19/C29</f>
        <v>0.8367779775477482</v>
      </c>
      <c r="D33" s="594">
        <f>D19/D20</f>
        <v>0.5668678969488612</v>
      </c>
      <c r="E33" s="594"/>
      <c r="F33" s="594">
        <v>0</v>
      </c>
      <c r="G33" s="594">
        <f>G19/G20</f>
        <v>0.7318379428400565</v>
      </c>
      <c r="H33" s="595"/>
      <c r="I33" s="596" t="s">
        <v>117</v>
      </c>
      <c r="J33" s="594">
        <f>J19/J20</f>
        <v>0.8393604397257302</v>
      </c>
      <c r="K33" s="594">
        <f>K19/K20</f>
        <v>0.7963660408657873</v>
      </c>
      <c r="L33" s="594"/>
      <c r="M33" s="594">
        <f>M19/M29</f>
        <v>4.430816598205973</v>
      </c>
      <c r="N33" s="597">
        <f>N19/N20</f>
        <v>0.863662110500911</v>
      </c>
    </row>
    <row r="34" spans="1:14" s="544" customFormat="1" ht="15">
      <c r="A34" s="598"/>
      <c r="B34" s="7"/>
      <c r="C34" s="599"/>
      <c r="D34" s="600"/>
      <c r="E34" s="600"/>
      <c r="F34" s="7"/>
      <c r="G34" s="600"/>
      <c r="H34" s="598"/>
      <c r="I34" s="7" t="s">
        <v>38</v>
      </c>
      <c r="J34" s="599"/>
      <c r="K34" s="600"/>
      <c r="L34" s="600"/>
      <c r="M34" s="599"/>
      <c r="N34" s="600"/>
    </row>
    <row r="35" spans="1:14" s="544" customFormat="1" ht="15">
      <c r="A35" s="598"/>
      <c r="B35" s="7"/>
      <c r="C35" s="599"/>
      <c r="D35" s="600" t="s">
        <v>38</v>
      </c>
      <c r="E35" s="600"/>
      <c r="F35" s="7"/>
      <c r="G35" s="600" t="s">
        <v>38</v>
      </c>
      <c r="H35" s="598"/>
      <c r="I35" s="7"/>
      <c r="J35" s="599"/>
      <c r="K35" s="600"/>
      <c r="L35" s="600"/>
      <c r="M35" s="599"/>
      <c r="N35" s="600"/>
    </row>
  </sheetData>
  <sheetProtection/>
  <mergeCells count="4">
    <mergeCell ref="A1:B1"/>
    <mergeCell ref="A2:N2"/>
    <mergeCell ref="A3:N3"/>
    <mergeCell ref="M4:N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VMJVPH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egyimesine</dc:creator>
  <cp:keywords/>
  <dc:description/>
  <cp:lastModifiedBy>Timi</cp:lastModifiedBy>
  <cp:lastPrinted>2015-02-13T08:37:28Z</cp:lastPrinted>
  <dcterms:created xsi:type="dcterms:W3CDTF">2011-11-09T10:58:30Z</dcterms:created>
  <dcterms:modified xsi:type="dcterms:W3CDTF">2015-09-29T06:21:48Z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